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ha\Dropbox\Personal-work related\SGA\App &amp; Visualizer\"/>
    </mc:Choice>
  </mc:AlternateContent>
  <xr:revisionPtr revIDLastSave="0" documentId="13_ncr:1_{063BEB32-334C-4CDD-AA77-F01BB9DA1AEC}" xr6:coauthVersionLast="47" xr6:coauthVersionMax="47" xr10:uidLastSave="{00000000-0000-0000-0000-000000000000}"/>
  <bookViews>
    <workbookView xWindow="5415" yWindow="1800" windowWidth="21600" windowHeight="11385" activeTab="1" xr2:uid="{2A21B3EB-0595-4827-8843-A4B6FB68D2F0}"/>
  </bookViews>
  <sheets>
    <sheet name="README" sheetId="2" r:id="rId1"/>
    <sheet name="Country-specific PAF for SGA" sheetId="6" r:id="rId2"/>
    <sheet name="Country-specific PAF for PTB" sheetId="7" r:id="rId3"/>
    <sheet name="For SGA" sheetId="5" state="hidden" r:id="rId4"/>
    <sheet name="For PTB" sheetId="8" state="hidden" r:id="rId5"/>
  </sheets>
  <definedNames>
    <definedName name="_xlnm._FilterDatabase" localSheetId="2" hidden="1">'Country-specific PAF for PTB'!$A$2:$Q$31</definedName>
    <definedName name="_xlnm._FilterDatabase" localSheetId="1" hidden="1">'Country-specific PAF for SGA'!$A$2:$Q$32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6" l="1"/>
  <c r="I3" i="6" s="1"/>
  <c r="E2" i="6"/>
  <c r="H2" i="6" s="1"/>
  <c r="G7" i="6"/>
  <c r="I8" i="6"/>
  <c r="G4" i="6"/>
  <c r="G5" i="6"/>
  <c r="G6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11" i="7"/>
  <c r="I11" i="7" s="1"/>
  <c r="G6" i="7"/>
  <c r="G8" i="7"/>
  <c r="G5" i="7"/>
  <c r="G4" i="7"/>
  <c r="G3" i="7"/>
  <c r="G29" i="7"/>
  <c r="G10" i="7"/>
  <c r="G24" i="7"/>
  <c r="G28" i="7"/>
  <c r="G27" i="7"/>
  <c r="G26" i="7"/>
  <c r="G23" i="7"/>
  <c r="G7" i="7"/>
  <c r="G9" i="7"/>
  <c r="I9" i="7" s="1"/>
  <c r="G25" i="7"/>
  <c r="G22" i="7"/>
  <c r="G21" i="7"/>
  <c r="G20" i="7"/>
  <c r="G19" i="7"/>
  <c r="G18" i="7"/>
  <c r="G17" i="7"/>
  <c r="G16" i="7"/>
  <c r="G15" i="7"/>
  <c r="G14" i="7"/>
  <c r="G13" i="7"/>
  <c r="G12" i="7"/>
  <c r="I12" i="7" s="1"/>
  <c r="F2" i="7"/>
  <c r="E2" i="7"/>
  <c r="D2" i="7"/>
  <c r="J9" i="7" l="1"/>
  <c r="H2" i="7"/>
  <c r="J13" i="7"/>
  <c r="I13" i="7"/>
  <c r="J21" i="7"/>
  <c r="I21" i="7"/>
  <c r="J28" i="7"/>
  <c r="I28" i="7"/>
  <c r="K28" i="7" s="1"/>
  <c r="J6" i="7"/>
  <c r="I6" i="7"/>
  <c r="J14" i="7"/>
  <c r="I14" i="7"/>
  <c r="J22" i="7"/>
  <c r="I22" i="7"/>
  <c r="J24" i="7"/>
  <c r="I24" i="7"/>
  <c r="K24" i="7" s="1"/>
  <c r="J15" i="7"/>
  <c r="I15" i="7"/>
  <c r="J25" i="7"/>
  <c r="I25" i="7"/>
  <c r="K25" i="7" s="1"/>
  <c r="J10" i="7"/>
  <c r="I10" i="7"/>
  <c r="J16" i="7"/>
  <c r="I16" i="7"/>
  <c r="K16" i="7" s="1"/>
  <c r="J29" i="7"/>
  <c r="I29" i="7"/>
  <c r="J17" i="7"/>
  <c r="I17" i="7"/>
  <c r="K17" i="7" s="1"/>
  <c r="J7" i="7"/>
  <c r="I7" i="7"/>
  <c r="J3" i="7"/>
  <c r="I3" i="7"/>
  <c r="K3" i="7" s="1"/>
  <c r="J18" i="7"/>
  <c r="I18" i="7"/>
  <c r="J23" i="7"/>
  <c r="I23" i="7"/>
  <c r="K23" i="7" s="1"/>
  <c r="J4" i="7"/>
  <c r="I4" i="7"/>
  <c r="J19" i="7"/>
  <c r="I19" i="7"/>
  <c r="K19" i="7" s="1"/>
  <c r="J26" i="7"/>
  <c r="I26" i="7"/>
  <c r="J5" i="7"/>
  <c r="I5" i="7"/>
  <c r="K5" i="7" s="1"/>
  <c r="J11" i="7"/>
  <c r="K11" i="7" s="1"/>
  <c r="J20" i="7"/>
  <c r="I20" i="7"/>
  <c r="K20" i="7" s="1"/>
  <c r="J27" i="7"/>
  <c r="I27" i="7"/>
  <c r="J8" i="7"/>
  <c r="I8" i="7"/>
  <c r="J12" i="7"/>
  <c r="K12" i="7" s="1"/>
  <c r="M12" i="7" s="1"/>
  <c r="K9" i="7"/>
  <c r="K7" i="7"/>
  <c r="K14" i="7" l="1"/>
  <c r="K13" i="7"/>
  <c r="K6" i="7"/>
  <c r="L6" i="7" s="1"/>
  <c r="K4" i="7"/>
  <c r="M4" i="7" s="1"/>
  <c r="K21" i="7"/>
  <c r="L21" i="7" s="1"/>
  <c r="K26" i="7"/>
  <c r="L26" i="7" s="1"/>
  <c r="K8" i="7"/>
  <c r="M8" i="7" s="1"/>
  <c r="K27" i="7"/>
  <c r="L27" i="7" s="1"/>
  <c r="K18" i="7"/>
  <c r="L18" i="7" s="1"/>
  <c r="K29" i="7"/>
  <c r="K15" i="7"/>
  <c r="L15" i="7" s="1"/>
  <c r="K10" i="7"/>
  <c r="M10" i="7" s="1"/>
  <c r="K22" i="7"/>
  <c r="M22" i="7" s="1"/>
  <c r="L20" i="7"/>
  <c r="L5" i="7"/>
  <c r="L19" i="7"/>
  <c r="L12" i="7"/>
  <c r="L16" i="7"/>
  <c r="L25" i="7"/>
  <c r="L23" i="7"/>
  <c r="L3" i="7"/>
  <c r="L7" i="7"/>
  <c r="L17" i="7"/>
  <c r="M9" i="7"/>
  <c r="M25" i="7"/>
  <c r="M11" i="7"/>
  <c r="M24" i="7"/>
  <c r="M14" i="7"/>
  <c r="M16" i="7"/>
  <c r="L9" i="7"/>
  <c r="M6" i="7"/>
  <c r="M28" i="7"/>
  <c r="M13" i="7"/>
  <c r="M20" i="7"/>
  <c r="M5" i="7"/>
  <c r="M19" i="7"/>
  <c r="M23" i="7"/>
  <c r="L13" i="7"/>
  <c r="L28" i="7"/>
  <c r="M3" i="7"/>
  <c r="M7" i="7"/>
  <c r="M17" i="7"/>
  <c r="L14" i="7"/>
  <c r="L24" i="7"/>
  <c r="L11" i="7"/>
  <c r="L4" i="7" l="1"/>
  <c r="L8" i="7"/>
  <c r="L10" i="7"/>
  <c r="K31" i="7"/>
  <c r="M29" i="7"/>
  <c r="L29" i="7"/>
  <c r="M21" i="7"/>
  <c r="L22" i="7"/>
  <c r="L31" i="7" s="1"/>
  <c r="M15" i="7"/>
  <c r="N2" i="7" s="1"/>
  <c r="O2" i="7" s="1"/>
  <c r="P12" i="7" s="1"/>
  <c r="M26" i="7"/>
  <c r="M18" i="7"/>
  <c r="M27" i="7"/>
  <c r="Q12" i="7" l="1"/>
  <c r="P13" i="7"/>
  <c r="Q13" i="7" s="1"/>
  <c r="P27" i="7"/>
  <c r="Q27" i="7" s="1"/>
  <c r="P26" i="7"/>
  <c r="Q26" i="7" s="1"/>
  <c r="P29" i="7"/>
  <c r="Q29" i="7" s="1"/>
  <c r="P11" i="7"/>
  <c r="Q11" i="7" s="1"/>
  <c r="P24" i="7"/>
  <c r="Q24" i="7" s="1"/>
  <c r="P9" i="7"/>
  <c r="Q9" i="7" s="1"/>
  <c r="P18" i="7"/>
  <c r="Q18" i="7" s="1"/>
  <c r="P16" i="7"/>
  <c r="Q16" i="7" s="1"/>
  <c r="P25" i="7"/>
  <c r="Q25" i="7" s="1"/>
  <c r="P28" i="7"/>
  <c r="Q28" i="7" s="1"/>
  <c r="P14" i="7"/>
  <c r="Q14" i="7" s="1"/>
  <c r="P10" i="7"/>
  <c r="Q10" i="7" s="1"/>
  <c r="P22" i="7"/>
  <c r="Q22" i="7" s="1"/>
  <c r="P3" i="7"/>
  <c r="Q3" i="7" s="1"/>
  <c r="P15" i="7"/>
  <c r="Q15" i="7" s="1"/>
  <c r="P6" i="7"/>
  <c r="Q6" i="7" s="1"/>
  <c r="P5" i="7"/>
  <c r="Q5" i="7" s="1"/>
  <c r="P4" i="7"/>
  <c r="Q4" i="7" s="1"/>
  <c r="P20" i="7"/>
  <c r="Q20" i="7" s="1"/>
  <c r="P19" i="7"/>
  <c r="Q19" i="7" s="1"/>
  <c r="P7" i="7"/>
  <c r="Q7" i="7" s="1"/>
  <c r="P17" i="7"/>
  <c r="Q17" i="7" s="1"/>
  <c r="P21" i="7"/>
  <c r="Q21" i="7" s="1"/>
  <c r="P8" i="7"/>
  <c r="Q8" i="7" s="1"/>
  <c r="P23" i="7"/>
  <c r="Q23" i="7" s="1"/>
  <c r="P31" i="7" l="1"/>
  <c r="Q31" i="7"/>
  <c r="I9" i="6" l="1"/>
  <c r="I30" i="6"/>
  <c r="J29" i="6"/>
  <c r="J14" i="6"/>
  <c r="I13" i="6"/>
  <c r="J12" i="6"/>
  <c r="J11" i="6"/>
  <c r="I10" i="6"/>
  <c r="I7" i="6"/>
  <c r="J6" i="6"/>
  <c r="J5" i="6"/>
  <c r="I4" i="6"/>
  <c r="J3" i="6"/>
  <c r="J28" i="6"/>
  <c r="J27" i="6"/>
  <c r="J26" i="6"/>
  <c r="I25" i="6"/>
  <c r="J24" i="6"/>
  <c r="J23" i="6"/>
  <c r="J22" i="6"/>
  <c r="J21" i="6"/>
  <c r="I20" i="6"/>
  <c r="J19" i="6"/>
  <c r="I18" i="6"/>
  <c r="J17" i="6"/>
  <c r="J16" i="6"/>
  <c r="I15" i="6"/>
  <c r="D2" i="6"/>
  <c r="J9" i="6" l="1"/>
  <c r="K9" i="6" s="1"/>
  <c r="M9" i="6" s="1"/>
  <c r="J30" i="6"/>
  <c r="K30" i="6" s="1"/>
  <c r="M30" i="6" s="1"/>
  <c r="I14" i="6"/>
  <c r="K14" i="6" s="1"/>
  <c r="M14" i="6" s="1"/>
  <c r="J10" i="6"/>
  <c r="K10" i="6" s="1"/>
  <c r="M10" i="6" s="1"/>
  <c r="J8" i="6"/>
  <c r="K8" i="6" s="1"/>
  <c r="M8" i="6" s="1"/>
  <c r="J7" i="6"/>
  <c r="K7" i="6" s="1"/>
  <c r="M7" i="6" s="1"/>
  <c r="I5" i="6"/>
  <c r="K5" i="6" s="1"/>
  <c r="M5" i="6" s="1"/>
  <c r="K3" i="6"/>
  <c r="J25" i="6"/>
  <c r="K25" i="6" s="1"/>
  <c r="I23" i="6"/>
  <c r="K23" i="6" s="1"/>
  <c r="M23" i="6" s="1"/>
  <c r="J13" i="6"/>
  <c r="K13" i="6" s="1"/>
  <c r="M13" i="6" s="1"/>
  <c r="J4" i="6"/>
  <c r="K4" i="6" s="1"/>
  <c r="M4" i="6" s="1"/>
  <c r="I21" i="6"/>
  <c r="I27" i="6"/>
  <c r="K27" i="6" s="1"/>
  <c r="I11" i="6"/>
  <c r="K11" i="6" s="1"/>
  <c r="M11" i="6" s="1"/>
  <c r="I22" i="6"/>
  <c r="K22" i="6" s="1"/>
  <c r="M22" i="6" s="1"/>
  <c r="I28" i="6"/>
  <c r="K28" i="6" s="1"/>
  <c r="M28" i="6" s="1"/>
  <c r="I12" i="6"/>
  <c r="K12" i="6" s="1"/>
  <c r="I26" i="6"/>
  <c r="K26" i="6" s="1"/>
  <c r="M26" i="6" s="1"/>
  <c r="J20" i="6"/>
  <c r="K20" i="6" s="1"/>
  <c r="M20" i="6" s="1"/>
  <c r="I19" i="6"/>
  <c r="K19" i="6" s="1"/>
  <c r="J18" i="6"/>
  <c r="K18" i="6" s="1"/>
  <c r="M18" i="6" s="1"/>
  <c r="I17" i="6"/>
  <c r="K17" i="6" s="1"/>
  <c r="M17" i="6" s="1"/>
  <c r="I24" i="6"/>
  <c r="K24" i="6" s="1"/>
  <c r="M24" i="6" s="1"/>
  <c r="I6" i="6"/>
  <c r="K6" i="6" s="1"/>
  <c r="M6" i="6" s="1"/>
  <c r="I29" i="6"/>
  <c r="K29" i="6" s="1"/>
  <c r="M29" i="6" s="1"/>
  <c r="I16" i="6"/>
  <c r="K16" i="6" s="1"/>
  <c r="M16" i="6" s="1"/>
  <c r="J15" i="6"/>
  <c r="K15" i="6" s="1"/>
  <c r="M15" i="6" s="1"/>
  <c r="K21" i="6"/>
  <c r="L19" i="6" l="1"/>
  <c r="L13" i="6"/>
  <c r="L29" i="6"/>
  <c r="L14" i="6"/>
  <c r="L12" i="6"/>
  <c r="L22" i="6"/>
  <c r="L10" i="6"/>
  <c r="L25" i="6"/>
  <c r="L26" i="6"/>
  <c r="L8" i="6"/>
  <c r="L5" i="6"/>
  <c r="L11" i="6"/>
  <c r="L17" i="6"/>
  <c r="L27" i="6"/>
  <c r="L21" i="6"/>
  <c r="L4" i="6"/>
  <c r="L3" i="6"/>
  <c r="K32" i="6"/>
  <c r="M3" i="6"/>
  <c r="M27" i="6"/>
  <c r="L23" i="6"/>
  <c r="L15" i="6"/>
  <c r="M25" i="6"/>
  <c r="L9" i="6"/>
  <c r="M21" i="6"/>
  <c r="L30" i="6"/>
  <c r="L6" i="6"/>
  <c r="M12" i="6"/>
  <c r="L7" i="6"/>
  <c r="L18" i="6"/>
  <c r="L24" i="6"/>
  <c r="L16" i="6"/>
  <c r="M19" i="6"/>
  <c r="L20" i="6"/>
  <c r="L28" i="6"/>
  <c r="N2" i="6" l="1"/>
  <c r="O2" i="6" s="1"/>
  <c r="P16" i="6" s="1"/>
  <c r="Q16" i="6" s="1"/>
  <c r="L32" i="6"/>
  <c r="P8" i="6" l="1"/>
  <c r="Q8" i="6" s="1"/>
  <c r="P29" i="6"/>
  <c r="Q29" i="6" s="1"/>
  <c r="P19" i="6"/>
  <c r="Q19" i="6" s="1"/>
  <c r="P15" i="6"/>
  <c r="Q15" i="6" s="1"/>
  <c r="P23" i="6"/>
  <c r="Q23" i="6" s="1"/>
  <c r="P13" i="6"/>
  <c r="Q13" i="6" s="1"/>
  <c r="P18" i="6"/>
  <c r="Q18" i="6" s="1"/>
  <c r="P12" i="6"/>
  <c r="Q12" i="6" s="1"/>
  <c r="P11" i="6"/>
  <c r="Q11" i="6" s="1"/>
  <c r="P27" i="6"/>
  <c r="Q27" i="6" s="1"/>
  <c r="P14" i="6"/>
  <c r="Q14" i="6" s="1"/>
  <c r="P9" i="6"/>
  <c r="Q9" i="6" s="1"/>
  <c r="P3" i="6"/>
  <c r="Q3" i="6" s="1"/>
  <c r="P22" i="6"/>
  <c r="Q22" i="6" s="1"/>
  <c r="P24" i="6"/>
  <c r="Q24" i="6" s="1"/>
  <c r="P21" i="6"/>
  <c r="Q21" i="6" s="1"/>
  <c r="P20" i="6"/>
  <c r="Q20" i="6" s="1"/>
  <c r="P7" i="6"/>
  <c r="Q7" i="6" s="1"/>
  <c r="P6" i="6"/>
  <c r="Q6" i="6" s="1"/>
  <c r="P28" i="6"/>
  <c r="Q28" i="6" s="1"/>
  <c r="P30" i="6"/>
  <c r="Q30" i="6" s="1"/>
  <c r="P26" i="6"/>
  <c r="Q26" i="6" s="1"/>
  <c r="P4" i="6"/>
  <c r="Q4" i="6" s="1"/>
  <c r="P17" i="6"/>
  <c r="Q17" i="6" s="1"/>
  <c r="P10" i="6"/>
  <c r="Q10" i="6" s="1"/>
  <c r="P25" i="6"/>
  <c r="Q25" i="6" s="1"/>
  <c r="P5" i="6"/>
  <c r="Q5" i="6" s="1"/>
  <c r="Q32" i="6" l="1"/>
  <c r="P32" i="6"/>
</calcChain>
</file>

<file path=xl/sharedStrings.xml><?xml version="1.0" encoding="utf-8"?>
<sst xmlns="http://schemas.openxmlformats.org/spreadsheetml/2006/main" count="569" uniqueCount="281">
  <si>
    <t>Afghanistan</t>
  </si>
  <si>
    <t>Risk</t>
  </si>
  <si>
    <t>Prevalence</t>
  </si>
  <si>
    <t>Numerator</t>
  </si>
  <si>
    <t>Denominator</t>
  </si>
  <si>
    <t>Product AF</t>
  </si>
  <si>
    <t>Unadjusted # SGA</t>
  </si>
  <si>
    <t>Malaria</t>
  </si>
  <si>
    <t>HIV</t>
  </si>
  <si>
    <t>Chlamydia</t>
  </si>
  <si>
    <t>Trichomonas vaginalis</t>
  </si>
  <si>
    <t>Vitamin D Deficiency</t>
  </si>
  <si>
    <t>Alcohol consumption</t>
  </si>
  <si>
    <t>Low pre-pregnancy BMI</t>
  </si>
  <si>
    <t>Low gestational weight gain</t>
  </si>
  <si>
    <t>Chronic hypertension</t>
  </si>
  <si>
    <t>Subclinical hypothyroidism</t>
  </si>
  <si>
    <t>Endometriosis</t>
  </si>
  <si>
    <t>Adenomyosis</t>
  </si>
  <si>
    <t>Twin pregnancy</t>
  </si>
  <si>
    <t>Anxiety</t>
  </si>
  <si>
    <t>Smoking during pregnancy</t>
  </si>
  <si>
    <t>Ambient air pollution</t>
  </si>
  <si>
    <t>Secondhand smoking</t>
  </si>
  <si>
    <t>Anemia</t>
  </si>
  <si>
    <t>Indoor air pollution</t>
  </si>
  <si>
    <t>Adjusted PAFs</t>
  </si>
  <si>
    <t>Unadjusted PAF</t>
  </si>
  <si>
    <t>Adjusted # SGA</t>
  </si>
  <si>
    <t>1-unadjusted PAF</t>
  </si>
  <si>
    <t>Estimated # of SGA births</t>
  </si>
  <si>
    <t>Maternal Infection</t>
  </si>
  <si>
    <t>Nutrition</t>
  </si>
  <si>
    <t>Short maternal stature</t>
  </si>
  <si>
    <t>Pregnancy history</t>
  </si>
  <si>
    <t>Category</t>
  </si>
  <si>
    <t>Maternal age &lt;18 &amp; primiparity</t>
  </si>
  <si>
    <t>Maternal age 18-35 &amp; primiparity</t>
  </si>
  <si>
    <t>Birth interval &lt;18 months</t>
  </si>
  <si>
    <t>Birth interval 18-24 months</t>
  </si>
  <si>
    <t>Birth interval 60 months or greater</t>
  </si>
  <si>
    <t>Environment &amp; other exposure</t>
  </si>
  <si>
    <t>General health issues/ morbidity</t>
  </si>
  <si>
    <t>Heavy physical workload</t>
  </si>
  <si>
    <t>Pre-eclampsia</t>
  </si>
  <si>
    <t>Inflammatory bowel disease</t>
  </si>
  <si>
    <t>Uterine &amp; cervical factors</t>
  </si>
  <si>
    <t>Fetal characteristics</t>
  </si>
  <si>
    <t>1-Product AF</t>
  </si>
  <si>
    <t>Total</t>
  </si>
  <si>
    <t>A1</t>
  </si>
  <si>
    <t>D2</t>
  </si>
  <si>
    <t>Prevalence of the risk factor in the country</t>
  </si>
  <si>
    <t>List of risk factors</t>
  </si>
  <si>
    <t>Corresponding category for the risk factor</t>
  </si>
  <si>
    <t>Calculations for adjusted PAFs</t>
  </si>
  <si>
    <t>Algeria</t>
  </si>
  <si>
    <t>Angola</t>
  </si>
  <si>
    <t>Azerbaijan</t>
  </si>
  <si>
    <t>Bangladesh</t>
  </si>
  <si>
    <t>Benin</t>
  </si>
  <si>
    <t>Bhutan</t>
  </si>
  <si>
    <t>Bolivia</t>
  </si>
  <si>
    <t>Botswana</t>
  </si>
  <si>
    <t>Burkina Faso</t>
  </si>
  <si>
    <t>Burundi</t>
  </si>
  <si>
    <t>Cambodia</t>
  </si>
  <si>
    <t>Cameroon</t>
  </si>
  <si>
    <t>Central African Republic</t>
  </si>
  <si>
    <t>Chad</t>
  </si>
  <si>
    <t>Comoros</t>
  </si>
  <si>
    <t>Congo</t>
  </si>
  <si>
    <t>Cote d'Ivoire</t>
  </si>
  <si>
    <t>Democratic Republic of the Congo</t>
  </si>
  <si>
    <t>Djibouti</t>
  </si>
  <si>
    <t>Dominican Republic</t>
  </si>
  <si>
    <t>Equatorial Guinea</t>
  </si>
  <si>
    <t>Eritrea</t>
  </si>
  <si>
    <t>Eswatini</t>
  </si>
  <si>
    <t>Ethiopia</t>
  </si>
  <si>
    <t>Gabon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</si>
  <si>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</si>
  <si>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</si>
  <si>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</si>
  <si>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</si>
  <si>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</si>
  <si>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</si>
  <si>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</si>
  <si>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</si>
  <si>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India</t>
  </si>
  <si>
    <t>Indonesia</t>
  </si>
  <si>
    <t>Iraq</t>
  </si>
  <si>
    <t>Jamaica</t>
  </si>
  <si>
    <t>Kenya</t>
  </si>
  <si>
    <t>Kyrgyzstan</t>
  </si>
  <si>
    <t>Laos</t>
  </si>
  <si>
    <t>Lesotho</t>
  </si>
  <si>
    <t>Liberia</t>
  </si>
  <si>
    <t>Madagascar</t>
  </si>
  <si>
    <t>Malawi</t>
  </si>
  <si>
    <t>Mali</t>
  </si>
  <si>
    <t>Mauritania</t>
  </si>
  <si>
    <t>Morocco</t>
  </si>
  <si>
    <t>Mozambique</t>
  </si>
  <si>
    <t>Myanmar</t>
  </si>
  <si>
    <t>Namibia</t>
  </si>
  <si>
    <t>Nepal</t>
  </si>
  <si>
    <t>Nicaragua</t>
  </si>
  <si>
    <t>Niger</t>
  </si>
  <si>
    <t>Nigeria</t>
  </si>
  <si>
    <t>North Korea</t>
  </si>
  <si>
    <t>Pakistan</t>
  </si>
  <si>
    <t>Panama</t>
  </si>
  <si>
    <t>Papua New Guinea</t>
  </si>
  <si>
    <t>Paraguay</t>
  </si>
  <si>
    <t>Philippines</t>
  </si>
  <si>
    <t>Rwanda</t>
  </si>
  <si>
    <t>Senegal</t>
  </si>
  <si>
    <t>Sierra Leone</t>
  </si>
  <si>
    <t>Solomon Islands</t>
  </si>
  <si>
    <t>Somalia</t>
  </si>
  <si>
    <t>South Africa</t>
  </si>
  <si>
    <t>South Sudan</t>
  </si>
  <si>
    <t>Sudan</t>
  </si>
  <si>
    <t>Suriname</t>
  </si>
  <si>
    <t>Tajikistan</t>
  </si>
  <si>
    <t>Tanzania</t>
  </si>
  <si>
    <t>Timor-Leste</t>
  </si>
  <si>
    <t>Togo</t>
  </si>
  <si>
    <t>Turkmenistan</t>
  </si>
  <si>
    <t>Uganda</t>
  </si>
  <si>
    <t>Uzbekistan</t>
  </si>
  <si>
    <t>Venezuela</t>
  </si>
  <si>
    <t>Yemen</t>
  </si>
  <si>
    <t>Zambia</t>
  </si>
  <si>
    <t>Zimbabwe</t>
  </si>
  <si>
    <t xml:space="preserve">Panama </t>
  </si>
  <si>
    <t>Vitamin D deficiency</t>
  </si>
  <si>
    <t xml:space="preserve">Birth interval &lt;18 months </t>
  </si>
  <si>
    <t xml:space="preserve">Birth interval 18-24 months </t>
  </si>
  <si>
    <t>AFG</t>
  </si>
  <si>
    <t>DZA</t>
  </si>
  <si>
    <t>AGO</t>
  </si>
  <si>
    <t>AZE</t>
  </si>
  <si>
    <t>BGD</t>
  </si>
  <si>
    <t>BEN</t>
  </si>
  <si>
    <t>BTN</t>
  </si>
  <si>
    <t>BOL</t>
  </si>
  <si>
    <t>BWA</t>
  </si>
  <si>
    <t>BFA</t>
  </si>
  <si>
    <t>BDI</t>
  </si>
  <si>
    <t>KHM</t>
  </si>
  <si>
    <t>CMR</t>
  </si>
  <si>
    <t>CAF</t>
  </si>
  <si>
    <t>TCD</t>
  </si>
  <si>
    <t>COM</t>
  </si>
  <si>
    <t>COG</t>
  </si>
  <si>
    <t>CIV</t>
  </si>
  <si>
    <t>COD</t>
  </si>
  <si>
    <t>DJI</t>
  </si>
  <si>
    <t>DOM</t>
  </si>
  <si>
    <t>GNQ</t>
  </si>
  <si>
    <t>ERI</t>
  </si>
  <si>
    <t>SWZ</t>
  </si>
  <si>
    <t>ETH</t>
  </si>
  <si>
    <t>GAB</t>
  </si>
  <si>
    <t>GMB</t>
  </si>
  <si>
    <t>GHA</t>
  </si>
  <si>
    <t>GTM</t>
  </si>
  <si>
    <t>GIN</t>
  </si>
  <si>
    <t>GNB</t>
  </si>
  <si>
    <t>GUY</t>
  </si>
  <si>
    <t>HTI</t>
  </si>
  <si>
    <t>HND</t>
  </si>
  <si>
    <t>IND</t>
  </si>
  <si>
    <t>IDN</t>
  </si>
  <si>
    <t>IRQ</t>
  </si>
  <si>
    <t>JAM</t>
  </si>
  <si>
    <t>KEN</t>
  </si>
  <si>
    <t>KGZ</t>
  </si>
  <si>
    <t>LAO</t>
  </si>
  <si>
    <t>LSO</t>
  </si>
  <si>
    <t>LBR</t>
  </si>
  <si>
    <t>MDG</t>
  </si>
  <si>
    <t>MWI</t>
  </si>
  <si>
    <t>MLI</t>
  </si>
  <si>
    <t>MRT</t>
  </si>
  <si>
    <t>MAR</t>
  </si>
  <si>
    <t>MOZ</t>
  </si>
  <si>
    <t>MMR</t>
  </si>
  <si>
    <t>NAM</t>
  </si>
  <si>
    <t>NPL</t>
  </si>
  <si>
    <t>NIC</t>
  </si>
  <si>
    <t>NER</t>
  </si>
  <si>
    <t>NGA</t>
  </si>
  <si>
    <t>PRK</t>
  </si>
  <si>
    <t>PAK</t>
  </si>
  <si>
    <t>PAN</t>
  </si>
  <si>
    <t>PNG</t>
  </si>
  <si>
    <t>PRY</t>
  </si>
  <si>
    <t>PHL</t>
  </si>
  <si>
    <t>RWA</t>
  </si>
  <si>
    <t>SEN</t>
  </si>
  <si>
    <t>SLE</t>
  </si>
  <si>
    <t>SLB</t>
  </si>
  <si>
    <t>SOM</t>
  </si>
  <si>
    <t>ZAF</t>
  </si>
  <si>
    <t>SSD</t>
  </si>
  <si>
    <t>SDN</t>
  </si>
  <si>
    <t>SUR</t>
  </si>
  <si>
    <t>TJK</t>
  </si>
  <si>
    <t>TZA</t>
  </si>
  <si>
    <t>TLS</t>
  </si>
  <si>
    <t>TGO</t>
  </si>
  <si>
    <t>TKM</t>
  </si>
  <si>
    <t>UGA</t>
  </si>
  <si>
    <t>UZB</t>
  </si>
  <si>
    <t>VEN</t>
  </si>
  <si>
    <t>YEM</t>
  </si>
  <si>
    <t>ZMB</t>
  </si>
  <si>
    <t>ZWE</t>
  </si>
  <si>
    <t>Prevalence of risk factors</t>
  </si>
  <si>
    <t>SGA rate</t>
  </si>
  <si>
    <t>Total live births</t>
  </si>
  <si>
    <t>Estimate number of SGA</t>
  </si>
  <si>
    <t>SGA rate (2012)</t>
  </si>
  <si>
    <t>ISO code</t>
  </si>
  <si>
    <t>Country</t>
  </si>
  <si>
    <t>Côte d'Ivoire</t>
  </si>
  <si>
    <t>Lao People's Democratic Republic</t>
  </si>
  <si>
    <t>Swaziland</t>
  </si>
  <si>
    <t>United Republic of Tanzania</t>
  </si>
  <si>
    <t>PTB rate</t>
  </si>
  <si>
    <t>Total live birth</t>
  </si>
  <si>
    <t xml:space="preserve">Estimating number of spontaneous </t>
  </si>
  <si>
    <t>% PTB that are spontaneous</t>
  </si>
  <si>
    <t>Estimated # of spontaneous PTB</t>
  </si>
  <si>
    <t>Proportion of PTB that are spontaneous</t>
  </si>
  <si>
    <t>Syphilis</t>
  </si>
  <si>
    <t>Asymptomatic bacteriuria</t>
  </si>
  <si>
    <t>Periodontal disease</t>
  </si>
  <si>
    <t>Bacterial vaginosis</t>
  </si>
  <si>
    <t>Group B strep colonization</t>
  </si>
  <si>
    <t>Low zinc intake</t>
  </si>
  <si>
    <t>Low calcium intake</t>
  </si>
  <si>
    <t>Gestational diabetes</t>
  </si>
  <si>
    <t>Maternal age 18-35 &amp; multiparous</t>
  </si>
  <si>
    <t>Maternal age &gt;35 &amp; multiparous</t>
  </si>
  <si>
    <t>Short cervix</t>
  </si>
  <si>
    <t>Intimate partner violence</t>
  </si>
  <si>
    <t>Fetal gender (male)</t>
  </si>
  <si>
    <t>Country of interest, you can choose from the dropdown selections</t>
  </si>
  <si>
    <t>First choose SGA/PTB then choose a country</t>
  </si>
  <si>
    <t>Sheet</t>
  </si>
  <si>
    <t>Relative risk between the risk factor and the birth outcome</t>
  </si>
  <si>
    <t>Inputs that are constant for all countries</t>
  </si>
  <si>
    <t>Total live births (2020)</t>
  </si>
  <si>
    <t>Total live births (2018)</t>
  </si>
  <si>
    <t>Estimated total live births in the country; if you want to estimate PAFs for a subnational area, you can use your own data for the subnational area</t>
  </si>
  <si>
    <t>E2</t>
  </si>
  <si>
    <t>Estimated SGA/PTB rate</t>
  </si>
  <si>
    <t>Inputs that are country-specific</t>
  </si>
  <si>
    <t>F2</t>
  </si>
  <si>
    <t>One for Small for gestational age (SGA); one for preterm birth (PTB)</t>
  </si>
  <si>
    <t>Only in the sheet for PTB, proportion of PTB that are spontaneous</t>
  </si>
  <si>
    <t>H2</t>
  </si>
  <si>
    <t>Number of SGA birth/spontaneous PTB in the country</t>
  </si>
  <si>
    <t>Calculations 
* You should not change the calculations</t>
  </si>
  <si>
    <t xml:space="preserve">Outputs--% of SGA/PTB and number of SGA/PTB attribtued </t>
  </si>
  <si>
    <t>Column G</t>
  </si>
  <si>
    <t>Column I-O</t>
  </si>
  <si>
    <t>Column P</t>
  </si>
  <si>
    <t xml:space="preserve">PAFs for individual RFs; and PAFs for the country </t>
  </si>
  <si>
    <t>Column Q</t>
  </si>
  <si>
    <t>Number of SGA/PTB attributed to the risk factor; and number of SGA/PTB attributed to all risk factors in the country</t>
  </si>
  <si>
    <t>Unadjusted # spontaneous PTB</t>
  </si>
  <si>
    <t>Adjusted # spontaneous PTB</t>
  </si>
  <si>
    <t>The spreadsheet allows you to use your own data for inputs to recalculate PAFs for your country of interest. You can also use the spreadsheet to calculate PAFs for a subnational area.</t>
  </si>
  <si>
    <t>Column A</t>
  </si>
  <si>
    <t>Column B</t>
  </si>
  <si>
    <t>Column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</si>
</sst>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00"/>
    <numFmt numFmtId="165" formatCode="0.000%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3F3F3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1" fillId="4" borderId="3" applyNumberFormat="0" applyFont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</cellStyleXfs>
  <cellXfs count="95">
    <xf numFmtId="0" fontId="0" fillId="0" borderId="0" xfId="0"/>
    <xf numFmtId="0" fontId="6" fillId="0" borderId="0" xfId="0" applyFont="1"/>
    <xf numFmtId="0" fontId="7" fillId="0" borderId="0" xfId="0" applyFont="1"/>
    <xf numFmtId="2" fontId="5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right" vertical="center"/>
    </xf>
    <xf numFmtId="10" fontId="6" fillId="0" borderId="0" xfId="0" applyNumberFormat="1" applyFont="1"/>
    <xf numFmtId="10" fontId="6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5" fillId="0" borderId="0" xfId="6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2" fontId="6" fillId="0" borderId="0" xfId="1" applyNumberFormat="1" applyFont="1"/>
    <xf numFmtId="2" fontId="6" fillId="0" borderId="0" xfId="0" applyNumberFormat="1" applyFont="1"/>
    <xf numFmtId="0" fontId="0" fillId="0" borderId="0" xfId="0" applyAlignment="1">
      <alignment wrapText="1"/>
    </xf>
    <xf numFmtId="9" fontId="0" fillId="0" borderId="0" xfId="1" applyFont="1"/>
    <xf numFmtId="10" fontId="0" fillId="0" borderId="0" xfId="1" applyNumberFormat="1" applyFont="1"/>
    <xf numFmtId="0" fontId="0" fillId="0" borderId="0" xfId="0" applyFill="1" applyAlignment="1">
      <alignment horizontal="center"/>
    </xf>
    <xf numFmtId="166" fontId="9" fillId="0" borderId="0" xfId="7" applyNumberFormat="1" applyFont="1" applyAlignment="1">
      <alignment horizontal="right" vertical="center"/>
    </xf>
    <xf numFmtId="0" fontId="14" fillId="0" borderId="0" xfId="0" applyFont="1"/>
    <xf numFmtId="166" fontId="9" fillId="0" borderId="0" xfId="7" applyNumberFormat="1" applyFont="1" applyAlignment="1" applyProtection="1">
      <alignment horizontal="right" vertical="center"/>
    </xf>
    <xf numFmtId="0" fontId="6" fillId="0" borderId="0" xfId="0" applyFont="1" applyProtection="1"/>
    <xf numFmtId="0" fontId="5" fillId="0" borderId="0" xfId="0" applyFont="1" applyAlignment="1" applyProtection="1">
      <alignment horizontal="center"/>
    </xf>
    <xf numFmtId="10" fontId="6" fillId="0" borderId="0" xfId="1" applyNumberFormat="1" applyFont="1" applyProtection="1"/>
    <xf numFmtId="2" fontId="6" fillId="0" borderId="0" xfId="1" applyNumberFormat="1" applyFont="1" applyProtection="1"/>
    <xf numFmtId="10" fontId="9" fillId="0" borderId="0" xfId="0" applyNumberFormat="1" applyFont="1" applyAlignment="1" applyProtection="1">
      <alignment horizontal="right" vertical="center"/>
    </xf>
    <xf numFmtId="0" fontId="5" fillId="0" borderId="0" xfId="6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wrapText="1"/>
    </xf>
    <xf numFmtId="2" fontId="5" fillId="0" borderId="0" xfId="0" applyNumberFormat="1" applyFont="1" applyAlignment="1" applyProtection="1">
      <alignment horizontal="center"/>
    </xf>
    <xf numFmtId="2" fontId="5" fillId="0" borderId="0" xfId="0" applyNumberFormat="1" applyFont="1" applyAlignment="1" applyProtection="1">
      <alignment horizontal="center" wrapText="1"/>
    </xf>
    <xf numFmtId="0" fontId="0" fillId="0" borderId="0" xfId="0" applyProtection="1"/>
    <xf numFmtId="10" fontId="6" fillId="0" borderId="0" xfId="0" applyNumberFormat="1" applyFont="1" applyProtection="1"/>
    <xf numFmtId="2" fontId="6" fillId="0" borderId="0" xfId="0" applyNumberFormat="1" applyFont="1" applyProtection="1"/>
    <xf numFmtId="1" fontId="6" fillId="0" borderId="0" xfId="1" applyNumberFormat="1" applyFont="1" applyProtection="1"/>
    <xf numFmtId="1" fontId="9" fillId="0" borderId="0" xfId="0" applyNumberFormat="1" applyFont="1" applyAlignment="1" applyProtection="1">
      <alignment horizontal="right" vertical="center"/>
    </xf>
    <xf numFmtId="1" fontId="6" fillId="0" borderId="0" xfId="0" applyNumberFormat="1" applyFont="1" applyProtection="1"/>
    <xf numFmtId="1" fontId="6" fillId="0" borderId="0" xfId="1" applyNumberFormat="1" applyFont="1"/>
    <xf numFmtId="1" fontId="6" fillId="0" borderId="0" xfId="0" applyNumberFormat="1" applyFont="1"/>
    <xf numFmtId="2" fontId="6" fillId="0" borderId="0" xfId="1" applyNumberFormat="1" applyFont="1" applyFill="1"/>
    <xf numFmtId="1" fontId="9" fillId="0" borderId="0" xfId="0" applyNumberFormat="1" applyFont="1" applyAlignment="1">
      <alignment horizontal="right" vertical="center"/>
    </xf>
    <xf numFmtId="1" fontId="0" fillId="0" borderId="0" xfId="0" applyNumberFormat="1"/>
    <xf numFmtId="0" fontId="3" fillId="3" borderId="2" xfId="3" applyAlignment="1">
      <alignment wrapText="1"/>
    </xf>
    <xf numFmtId="0" fontId="3" fillId="3" borderId="2" xfId="3" applyAlignment="1">
      <alignment vertical="center" wrapText="1"/>
    </xf>
    <xf numFmtId="0" fontId="13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/>
      <protection locked="0"/>
    </xf>
    <xf numFmtId="166" fontId="5" fillId="0" borderId="0" xfId="7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protection locked="0"/>
    </xf>
    <xf numFmtId="10" fontId="6" fillId="0" borderId="0" xfId="1" applyNumberFormat="1" applyFont="1" applyProtection="1">
      <protection locked="0"/>
    </xf>
    <xf numFmtId="0" fontId="5" fillId="0" borderId="0" xfId="6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165" fontId="6" fillId="0" borderId="0" xfId="1" applyNumberFormat="1" applyFont="1" applyProtection="1">
      <protection locked="0"/>
    </xf>
    <xf numFmtId="0" fontId="5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8" fillId="0" borderId="0" xfId="0" applyFont="1" applyFill="1" applyProtection="1">
      <protection locked="0"/>
    </xf>
    <xf numFmtId="2" fontId="5" fillId="0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2" fontId="6" fillId="0" borderId="0" xfId="0" applyNumberFormat="1" applyFont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protection locked="0"/>
    </xf>
    <xf numFmtId="0" fontId="16" fillId="2" borderId="1" xfId="2" applyFont="1" applyProtection="1">
      <protection locked="0"/>
    </xf>
    <xf numFmtId="0" fontId="16" fillId="2" borderId="1" xfId="2" applyFont="1" applyAlignment="1" applyProtection="1">
      <alignment vertical="center" wrapText="1"/>
      <protection locked="0"/>
    </xf>
    <xf numFmtId="0" fontId="16" fillId="2" borderId="1" xfId="2" applyFont="1" applyAlignment="1" applyProtection="1">
      <alignment wrapText="1"/>
      <protection locked="0"/>
    </xf>
    <xf numFmtId="0" fontId="15" fillId="3" borderId="1" xfId="4" applyFont="1" applyAlignment="1">
      <alignment vertical="center" wrapText="1"/>
    </xf>
    <xf numFmtId="0" fontId="15" fillId="3" borderId="1" xfId="4" applyFont="1"/>
    <xf numFmtId="0" fontId="15" fillId="3" borderId="1" xfId="4" applyFont="1" applyAlignment="1">
      <alignment wrapText="1"/>
    </xf>
    <xf numFmtId="0" fontId="15" fillId="3" borderId="1" xfId="4" applyFont="1" applyAlignment="1">
      <alignment horizontal="center" wrapText="1"/>
    </xf>
    <xf numFmtId="0" fontId="3" fillId="3" borderId="10" xfId="3" applyBorder="1" applyAlignment="1">
      <alignment horizontal="center" wrapText="1"/>
    </xf>
    <xf numFmtId="0" fontId="3" fillId="3" borderId="11" xfId="3" applyBorder="1" applyAlignment="1">
      <alignment horizontal="center" wrapText="1"/>
    </xf>
    <xf numFmtId="0" fontId="16" fillId="2" borderId="1" xfId="2" applyFont="1" applyAlignment="1">
      <alignment horizontal="center" vertical="center" wrapText="1"/>
    </xf>
    <xf numFmtId="0" fontId="16" fillId="2" borderId="1" xfId="2" applyFont="1" applyAlignment="1">
      <alignment horizontal="center" vertical="center"/>
    </xf>
    <xf numFmtId="0" fontId="12" fillId="4" borderId="4" xfId="5" applyFont="1" applyBorder="1" applyAlignment="1">
      <alignment horizontal="center" vertical="center"/>
    </xf>
    <xf numFmtId="0" fontId="12" fillId="4" borderId="5" xfId="5" applyFont="1" applyBorder="1" applyAlignment="1">
      <alignment horizontal="center" vertical="center"/>
    </xf>
    <xf numFmtId="0" fontId="15" fillId="3" borderId="6" xfId="4" applyFont="1" applyBorder="1" applyAlignment="1">
      <alignment horizontal="center" vertical="center" wrapText="1"/>
    </xf>
    <xf numFmtId="0" fontId="15" fillId="3" borderId="7" xfId="4" applyFont="1" applyBorder="1" applyAlignment="1">
      <alignment horizontal="center" vertical="center" wrapText="1"/>
    </xf>
    <xf numFmtId="0" fontId="16" fillId="2" borderId="6" xfId="2" applyFont="1" applyBorder="1" applyAlignment="1">
      <alignment horizontal="center" vertical="center" wrapText="1"/>
    </xf>
    <xf numFmtId="0" fontId="16" fillId="2" borderId="8" xfId="2" applyFont="1" applyBorder="1" applyAlignment="1">
      <alignment horizontal="center" vertical="center" wrapText="1"/>
    </xf>
    <xf numFmtId="0" fontId="16" fillId="2" borderId="9" xfId="2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9">
    <cellStyle name="Calculation" xfId="4" builtinId="22"/>
    <cellStyle name="Comma" xfId="7" builtinId="3"/>
    <cellStyle name="Hyperlink" xfId="6" builtinId="8"/>
    <cellStyle name="Input" xfId="2" builtinId="20"/>
    <cellStyle name="Normal" xfId="0" builtinId="0"/>
    <cellStyle name="Normal 7" xfId="8" xr:uid="{E3F3620E-5B65-4EEB-9C0B-1E2D760E6EF8}"/>
    <cellStyle name="Note" xfId="5" builtinId="10"/>
    <cellStyle name="Output" xfId="3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7CE3-1BC8-48F1-B850-21EE0C23A07E}">
  <dimension ref="A1:C14"/>
  <sheetViews>
    <sheetView workbookViewId="0">
      <selection activeCell="A13" sqref="A13:A14"/>
    </sheetView>
  </sheetViews>
  <sheetFormatPr defaultRowHeight="15" x14ac:dyDescent="0.25"/>
  <cols>
    <col min="1" max="1" width="40" customWidth="1"/>
    <col min="2" max="2" width="11.140625" customWidth="1"/>
  </cols>
  <sheetData>
    <row r="1" spans="1:3" x14ac:dyDescent="0.25">
      <c r="A1" s="20" t="s">
        <v>277</v>
      </c>
    </row>
    <row r="2" spans="1:3" x14ac:dyDescent="0.25">
      <c r="A2" s="86" t="s">
        <v>252</v>
      </c>
      <c r="B2" t="s">
        <v>253</v>
      </c>
      <c r="C2" t="s">
        <v>263</v>
      </c>
    </row>
    <row r="3" spans="1:3" x14ac:dyDescent="0.25">
      <c r="A3" s="87"/>
      <c r="B3" t="s">
        <v>50</v>
      </c>
      <c r="C3" t="s">
        <v>251</v>
      </c>
    </row>
    <row r="4" spans="1:3" x14ac:dyDescent="0.25">
      <c r="A4" s="84" t="s">
        <v>255</v>
      </c>
      <c r="B4" t="s">
        <v>278</v>
      </c>
      <c r="C4" t="s">
        <v>53</v>
      </c>
    </row>
    <row r="5" spans="1:3" x14ac:dyDescent="0.25">
      <c r="A5" s="85"/>
      <c r="B5" t="s">
        <v>279</v>
      </c>
      <c r="C5" t="s">
        <v>54</v>
      </c>
    </row>
    <row r="6" spans="1:3" x14ac:dyDescent="0.25">
      <c r="A6" s="85"/>
      <c r="B6" t="s">
        <v>280</v>
      </c>
      <c r="C6" t="s">
        <v>254</v>
      </c>
    </row>
    <row r="7" spans="1:3" x14ac:dyDescent="0.25">
      <c r="A7" s="90" t="s">
        <v>261</v>
      </c>
      <c r="B7" t="s">
        <v>51</v>
      </c>
      <c r="C7" t="s">
        <v>258</v>
      </c>
    </row>
    <row r="8" spans="1:3" x14ac:dyDescent="0.25">
      <c r="A8" s="91"/>
      <c r="B8" t="s">
        <v>259</v>
      </c>
      <c r="C8" t="s">
        <v>260</v>
      </c>
    </row>
    <row r="9" spans="1:3" x14ac:dyDescent="0.25">
      <c r="A9" s="91"/>
      <c r="B9" t="s">
        <v>262</v>
      </c>
      <c r="C9" t="s">
        <v>264</v>
      </c>
    </row>
    <row r="10" spans="1:3" x14ac:dyDescent="0.25">
      <c r="A10" s="92"/>
      <c r="B10" t="s">
        <v>269</v>
      </c>
      <c r="C10" t="s">
        <v>52</v>
      </c>
    </row>
    <row r="11" spans="1:3" x14ac:dyDescent="0.25">
      <c r="A11" s="88" t="s">
        <v>267</v>
      </c>
      <c r="B11" t="s">
        <v>265</v>
      </c>
      <c r="C11" t="s">
        <v>266</v>
      </c>
    </row>
    <row r="12" spans="1:3" x14ac:dyDescent="0.25">
      <c r="A12" s="89"/>
      <c r="B12" t="s">
        <v>270</v>
      </c>
      <c r="C12" t="s">
        <v>55</v>
      </c>
    </row>
    <row r="13" spans="1:3" ht="15" customHeight="1" x14ac:dyDescent="0.25">
      <c r="A13" s="82" t="s">
        <v>268</v>
      </c>
      <c r="B13" t="s">
        <v>271</v>
      </c>
      <c r="C13" t="s">
        <v>272</v>
      </c>
    </row>
    <row r="14" spans="1:3" x14ac:dyDescent="0.25">
      <c r="A14" s="83"/>
      <c r="B14" t="s">
        <v>273</v>
      </c>
      <c r="C14" t="s">
        <v>274</v>
      </c>
    </row>
  </sheetData>
  <mergeCells count="5">
    <mergeCell ref="A13:A14"/>
    <mergeCell ref="A4:A6"/>
    <mergeCell ref="A2:A3"/>
    <mergeCell ref="A11:A12"/>
    <mergeCell ref="A7:A1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E27E2-06D1-4E7A-A1C9-5B1FD6998311}">
  <dimension ref="A1:R43"/>
  <sheetViews>
    <sheetView tabSelected="1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ColWidth="8.85546875" defaultRowHeight="12.75" x14ac:dyDescent="0.2"/>
  <cols>
    <col min="1" max="2" width="24.5703125" style="64" customWidth="1"/>
    <col min="3" max="3" width="6.85546875" style="52" customWidth="1"/>
    <col min="4" max="4" width="10" style="52" bestFit="1" customWidth="1"/>
    <col min="5" max="5" width="5.5703125" style="52" customWidth="1"/>
    <col min="6" max="6" width="8.85546875" style="52"/>
    <col min="7" max="7" width="10.5703125" style="52" customWidth="1"/>
    <col min="8" max="8" width="10.28515625" style="1" customWidth="1"/>
    <col min="9" max="9" width="10.7109375" style="1" customWidth="1"/>
    <col min="10" max="10" width="12.7109375" style="1" bestFit="1" customWidth="1"/>
    <col min="11" max="11" width="11.42578125" style="1" customWidth="1"/>
    <col min="12" max="12" width="11.28515625" style="1" customWidth="1"/>
    <col min="13" max="13" width="11.140625" style="1" customWidth="1"/>
    <col min="14" max="14" width="8.28515625" style="1" customWidth="1"/>
    <col min="15" max="15" width="7.85546875" style="1" customWidth="1"/>
    <col min="16" max="16" width="8.85546875" style="1" customWidth="1"/>
    <col min="17" max="17" width="9.140625" style="1" customWidth="1"/>
    <col min="18" max="21" width="8.85546875" style="1"/>
    <col min="22" max="22" width="10.85546875" style="1" bestFit="1" customWidth="1"/>
    <col min="23" max="25" width="8.85546875" style="1"/>
    <col min="26" max="26" width="10.85546875" style="1" bestFit="1" customWidth="1"/>
    <col min="27" max="27" width="8.85546875" style="1"/>
    <col min="28" max="28" width="10.85546875" style="1" bestFit="1" customWidth="1"/>
    <col min="29" max="16384" width="8.85546875" style="1"/>
  </cols>
  <sheetData>
    <row r="1" spans="1:18" ht="47.25" x14ac:dyDescent="0.4">
      <c r="A1" s="46" t="s">
        <v>0</v>
      </c>
      <c r="B1" s="47" t="s">
        <v>35</v>
      </c>
      <c r="C1" s="75" t="s">
        <v>1</v>
      </c>
      <c r="D1" s="76" t="s">
        <v>256</v>
      </c>
      <c r="E1" s="77" t="s">
        <v>222</v>
      </c>
      <c r="F1" s="75"/>
      <c r="G1" s="75" t="s">
        <v>2</v>
      </c>
      <c r="H1" s="78" t="s">
        <v>30</v>
      </c>
      <c r="I1" s="79" t="s">
        <v>3</v>
      </c>
      <c r="J1" s="79" t="s">
        <v>4</v>
      </c>
      <c r="K1" s="81" t="s">
        <v>27</v>
      </c>
      <c r="L1" s="80" t="s">
        <v>6</v>
      </c>
      <c r="M1" s="80" t="s">
        <v>29</v>
      </c>
      <c r="N1" s="80" t="s">
        <v>5</v>
      </c>
      <c r="O1" s="80" t="s">
        <v>48</v>
      </c>
      <c r="P1" s="44" t="s">
        <v>26</v>
      </c>
      <c r="Q1" s="44" t="s">
        <v>28</v>
      </c>
      <c r="R1" s="2"/>
    </row>
    <row r="2" spans="1:18" ht="12.95" customHeight="1" x14ac:dyDescent="0.2">
      <c r="A2" s="48"/>
      <c r="B2" s="48"/>
      <c r="C2" s="49"/>
      <c r="D2" s="50">
        <f>VLOOKUP(A1, 'For SGA'!A1:D83,3,FALSE)</f>
        <v>1191362</v>
      </c>
      <c r="E2" s="51">
        <f>VLOOKUP(A1, 'For SGA'!A1:D83,4,FALSE)</f>
        <v>0.308</v>
      </c>
      <c r="F2" s="51"/>
      <c r="H2" s="21">
        <f>D2*E2</f>
        <v>366939.49599999998</v>
      </c>
      <c r="I2" s="22"/>
      <c r="J2" s="22"/>
      <c r="K2" s="22"/>
      <c r="L2" s="22"/>
      <c r="M2" s="22"/>
      <c r="N2" s="35">
        <f>PRODUCT(M3:M30)</f>
        <v>0.32673195045692455</v>
      </c>
      <c r="O2" s="35">
        <f>1-N2</f>
        <v>0.6732680495430754</v>
      </c>
      <c r="P2" s="22"/>
      <c r="Q2" s="22"/>
    </row>
    <row r="3" spans="1:18" ht="12.95" customHeight="1" x14ac:dyDescent="0.2">
      <c r="A3" s="53" t="s">
        <v>43</v>
      </c>
      <c r="B3" s="53" t="s">
        <v>41</v>
      </c>
      <c r="C3" s="54">
        <v>1.0730710270822688</v>
      </c>
      <c r="D3" s="54"/>
      <c r="E3" s="54"/>
      <c r="F3" s="54"/>
      <c r="G3" s="55">
        <f>VLOOKUP($A$1,'For SGA'!$A$1:$AG$137,28,FALSE)</f>
        <v>0.19470000000000001</v>
      </c>
      <c r="H3" s="23"/>
      <c r="I3" s="35">
        <f t="shared" ref="I3:I30" si="0">G3*(C3-1)</f>
        <v>1.4226928972917729E-2</v>
      </c>
      <c r="J3" s="35">
        <f t="shared" ref="J3:J30" si="1">(G3*(C3-1))+1</f>
        <v>1.0142269289729178</v>
      </c>
      <c r="K3" s="24">
        <f t="shared" ref="K3:K30" si="2">I3/J3</f>
        <v>1.4027362680386513E-2</v>
      </c>
      <c r="L3" s="36">
        <f t="shared" ref="L3:L30" si="3">$H$2*K3</f>
        <v>5147.1933921502359</v>
      </c>
      <c r="M3" s="25">
        <f t="shared" ref="M3:M30" si="4">1-K3</f>
        <v>0.98597263731961349</v>
      </c>
      <c r="N3" s="26"/>
      <c r="O3" s="26"/>
      <c r="P3" s="26">
        <f t="shared" ref="P3:P30" si="5">(K3/$K$32)*$O$2</f>
        <v>8.8460215093006667E-3</v>
      </c>
      <c r="Q3" s="37">
        <f t="shared" ref="Q3:Q30" si="6">P3*$H$2</f>
        <v>3245.9546742279458</v>
      </c>
    </row>
    <row r="4" spans="1:18" x14ac:dyDescent="0.2">
      <c r="A4" s="56" t="s">
        <v>21</v>
      </c>
      <c r="B4" s="53" t="s">
        <v>41</v>
      </c>
      <c r="C4" s="54">
        <v>1.8629234901654967</v>
      </c>
      <c r="D4" s="54"/>
      <c r="E4" s="54"/>
      <c r="F4" s="54"/>
      <c r="G4" s="55">
        <f>VLOOKUP($A$1,'For SGA'!$A$1:$AG$137,29,FALSE)</f>
        <v>7.0000000000000007E-2</v>
      </c>
      <c r="H4" s="27"/>
      <c r="I4" s="35">
        <f t="shared" si="0"/>
        <v>6.0404644311584779E-2</v>
      </c>
      <c r="J4" s="35">
        <f t="shared" si="1"/>
        <v>1.0604046443115849</v>
      </c>
      <c r="K4" s="24">
        <f t="shared" si="2"/>
        <v>5.696376815739005E-2</v>
      </c>
      <c r="L4" s="36">
        <f t="shared" si="3"/>
        <v>20902.256377933554</v>
      </c>
      <c r="M4" s="25">
        <f t="shared" si="4"/>
        <v>0.94303623184260998</v>
      </c>
      <c r="N4" s="26"/>
      <c r="O4" s="26"/>
      <c r="P4" s="26">
        <f t="shared" si="5"/>
        <v>3.5922840939705721E-2</v>
      </c>
      <c r="Q4" s="37">
        <f t="shared" si="6"/>
        <v>13181.509149303783</v>
      </c>
    </row>
    <row r="5" spans="1:18" x14ac:dyDescent="0.2">
      <c r="A5" s="53" t="s">
        <v>22</v>
      </c>
      <c r="B5" s="53" t="s">
        <v>41</v>
      </c>
      <c r="C5" s="54">
        <v>1.1205846528623631</v>
      </c>
      <c r="D5" s="54"/>
      <c r="E5" s="54"/>
      <c r="F5" s="54"/>
      <c r="G5" s="55">
        <f>VLOOKUP($A$1,'For SGA'!$A$1:$AG$137,30,FALSE)</f>
        <v>0.56899999999999995</v>
      </c>
      <c r="H5" s="28"/>
      <c r="I5" s="35">
        <f t="shared" si="0"/>
        <v>6.8612667478684594E-2</v>
      </c>
      <c r="J5" s="35">
        <f t="shared" si="1"/>
        <v>1.0686126674786847</v>
      </c>
      <c r="K5" s="24">
        <f t="shared" si="2"/>
        <v>6.4207237633230843E-2</v>
      </c>
      <c r="L5" s="36">
        <f t="shared" si="3"/>
        <v>23560.171416689958</v>
      </c>
      <c r="M5" s="25">
        <f t="shared" si="4"/>
        <v>0.93579276236676912</v>
      </c>
      <c r="N5" s="26"/>
      <c r="O5" s="26"/>
      <c r="P5" s="26">
        <f t="shared" si="5"/>
        <v>4.0490762098174329E-2</v>
      </c>
      <c r="Q5" s="37">
        <f t="shared" si="6"/>
        <v>14857.659836959991</v>
      </c>
    </row>
    <row r="6" spans="1:18" x14ac:dyDescent="0.2">
      <c r="A6" s="57" t="s">
        <v>23</v>
      </c>
      <c r="B6" s="53" t="s">
        <v>41</v>
      </c>
      <c r="C6" s="54">
        <v>1.0311486202438271</v>
      </c>
      <c r="D6" s="54"/>
      <c r="E6" s="54"/>
      <c r="F6" s="54"/>
      <c r="G6" s="55">
        <f>VLOOKUP($A$1,'For SGA'!$A$1:$AG$137,31,FALSE)</f>
        <v>0.214</v>
      </c>
      <c r="H6" s="29"/>
      <c r="I6" s="35">
        <f t="shared" si="0"/>
        <v>6.6658047321790084E-3</v>
      </c>
      <c r="J6" s="35">
        <f t="shared" si="1"/>
        <v>1.006665804732179</v>
      </c>
      <c r="K6" s="24">
        <f t="shared" si="2"/>
        <v>6.621665999623807E-3</v>
      </c>
      <c r="L6" s="36">
        <f t="shared" si="3"/>
        <v>2429.7507845822956</v>
      </c>
      <c r="M6" s="25">
        <f t="shared" si="4"/>
        <v>0.99337833400037623</v>
      </c>
      <c r="N6" s="22"/>
      <c r="O6" s="22"/>
      <c r="P6" s="26">
        <f t="shared" si="5"/>
        <v>4.175795635624294E-3</v>
      </c>
      <c r="Q6" s="37">
        <f t="shared" si="6"/>
        <v>1532.2643459349781</v>
      </c>
    </row>
    <row r="7" spans="1:18" x14ac:dyDescent="0.2">
      <c r="A7" s="58" t="s">
        <v>12</v>
      </c>
      <c r="B7" s="53" t="s">
        <v>41</v>
      </c>
      <c r="C7" s="54">
        <v>1.17</v>
      </c>
      <c r="D7" s="54"/>
      <c r="E7" s="54"/>
      <c r="F7" s="54"/>
      <c r="G7" s="55">
        <f>VLOOKUP($A$1,'For SGA'!$A$1:$AG$137,16,FALSE)</f>
        <v>3.6000000000000001E-5</v>
      </c>
      <c r="H7" s="30"/>
      <c r="I7" s="35">
        <f t="shared" si="0"/>
        <v>6.1199999999999973E-6</v>
      </c>
      <c r="J7" s="35">
        <f t="shared" si="1"/>
        <v>1.0000061200000001</v>
      </c>
      <c r="K7" s="24">
        <f t="shared" si="2"/>
        <v>6.1199625458292163E-6</v>
      </c>
      <c r="L7" s="36">
        <f t="shared" si="3"/>
        <v>2.2456559721054496</v>
      </c>
      <c r="M7" s="25">
        <f t="shared" si="4"/>
        <v>0.99999388003745415</v>
      </c>
      <c r="N7" s="26"/>
      <c r="O7" s="26"/>
      <c r="P7" s="26">
        <f t="shared" si="5"/>
        <v>3.8594083257158643E-6</v>
      </c>
      <c r="Q7" s="37">
        <f t="shared" si="6"/>
        <v>1.4161693458963831</v>
      </c>
    </row>
    <row r="8" spans="1:18" x14ac:dyDescent="0.2">
      <c r="A8" s="57" t="s">
        <v>25</v>
      </c>
      <c r="B8" s="53" t="s">
        <v>41</v>
      </c>
      <c r="C8" s="59">
        <v>1.23</v>
      </c>
      <c r="D8" s="59"/>
      <c r="E8" s="59"/>
      <c r="F8" s="59"/>
      <c r="G8" s="55">
        <f>VLOOKUP($A$1,'For SGA'!$A$1:$AG$137,33,FALSE)</f>
        <v>0.67530000000000001</v>
      </c>
      <c r="H8" s="29"/>
      <c r="I8" s="35">
        <f t="shared" si="0"/>
        <v>0.15531899999999998</v>
      </c>
      <c r="J8" s="35">
        <f t="shared" si="1"/>
        <v>1.155319</v>
      </c>
      <c r="K8" s="24">
        <f t="shared" si="2"/>
        <v>0.13443819412647068</v>
      </c>
      <c r="L8" s="36">
        <f t="shared" si="3"/>
        <v>49330.683195917307</v>
      </c>
      <c r="M8" s="25">
        <f t="shared" si="4"/>
        <v>0.86556180587352927</v>
      </c>
      <c r="N8" s="22"/>
      <c r="O8" s="22"/>
      <c r="P8" s="26">
        <f t="shared" si="5"/>
        <v>8.4780238738471805E-2</v>
      </c>
      <c r="Q8" s="37">
        <f t="shared" si="6"/>
        <v>31109.218073454518</v>
      </c>
    </row>
    <row r="9" spans="1:18" x14ac:dyDescent="0.2">
      <c r="A9" s="53" t="s">
        <v>19</v>
      </c>
      <c r="B9" s="53" t="s">
        <v>47</v>
      </c>
      <c r="C9" s="54">
        <v>3.98</v>
      </c>
      <c r="D9" s="54"/>
      <c r="E9" s="54"/>
      <c r="F9" s="54"/>
      <c r="G9" s="55">
        <f>VLOOKUP($A$1,'For SGA'!$A$1:$AG$137,26,FALSE)</f>
        <v>1.3100000000000001E-2</v>
      </c>
      <c r="H9" s="23"/>
      <c r="I9" s="35">
        <f t="shared" si="0"/>
        <v>3.9038000000000003E-2</v>
      </c>
      <c r="J9" s="35">
        <f t="shared" si="1"/>
        <v>1.0390379999999999</v>
      </c>
      <c r="K9" s="24">
        <f t="shared" si="2"/>
        <v>3.7571291906552028E-2</v>
      </c>
      <c r="L9" s="36">
        <f t="shared" si="3"/>
        <v>13786.390916259079</v>
      </c>
      <c r="M9" s="25">
        <f t="shared" si="4"/>
        <v>0.96242870809344794</v>
      </c>
      <c r="N9" s="26"/>
      <c r="O9" s="26"/>
      <c r="P9" s="26">
        <f t="shared" si="5"/>
        <v>2.3693438596428695E-2</v>
      </c>
      <c r="Q9" s="37">
        <f t="shared" si="6"/>
        <v>8694.0584170804923</v>
      </c>
    </row>
    <row r="10" spans="1:18" ht="14.1" customHeight="1" x14ac:dyDescent="0.2">
      <c r="A10" s="53" t="s">
        <v>15</v>
      </c>
      <c r="B10" s="53" t="s">
        <v>42</v>
      </c>
      <c r="C10" s="54">
        <v>1.3804631594763632</v>
      </c>
      <c r="D10" s="54"/>
      <c r="E10" s="54"/>
      <c r="F10" s="54"/>
      <c r="G10" s="55">
        <f>VLOOKUP($A$1,'For SGA'!$A$1:$AG$137,20,FALSE)</f>
        <v>0.307</v>
      </c>
      <c r="H10" s="23"/>
      <c r="I10" s="35">
        <f t="shared" si="0"/>
        <v>0.1168021899592435</v>
      </c>
      <c r="J10" s="35">
        <f t="shared" si="1"/>
        <v>1.1168021899592435</v>
      </c>
      <c r="K10" s="24">
        <f t="shared" si="2"/>
        <v>0.1045862830583329</v>
      </c>
      <c r="L10" s="36">
        <f t="shared" si="3"/>
        <v>38376.83799393801</v>
      </c>
      <c r="M10" s="25">
        <f t="shared" si="4"/>
        <v>0.89541371694166716</v>
      </c>
      <c r="N10" s="26"/>
      <c r="O10" s="26"/>
      <c r="P10" s="26">
        <f t="shared" si="5"/>
        <v>6.5954843443623595E-2</v>
      </c>
      <c r="Q10" s="37">
        <f t="shared" si="6"/>
        <v>24201.437011962145</v>
      </c>
    </row>
    <row r="11" spans="1:18" x14ac:dyDescent="0.2">
      <c r="A11" s="53" t="s">
        <v>44</v>
      </c>
      <c r="B11" s="53" t="s">
        <v>42</v>
      </c>
      <c r="C11" s="54">
        <v>1.630542851461523</v>
      </c>
      <c r="D11" s="54"/>
      <c r="E11" s="54"/>
      <c r="F11" s="54"/>
      <c r="G11" s="55">
        <f>VLOOKUP($A$1,'For SGA'!$A$1:$AG$137,21,FALSE)</f>
        <v>1.1287767157219254E-2</v>
      </c>
      <c r="H11" s="23"/>
      <c r="I11" s="35">
        <f t="shared" si="0"/>
        <v>7.117420889946758E-3</v>
      </c>
      <c r="J11" s="35">
        <f t="shared" si="1"/>
        <v>1.0071174208899467</v>
      </c>
      <c r="K11" s="24">
        <f t="shared" si="2"/>
        <v>7.0671212137879578E-3</v>
      </c>
      <c r="L11" s="36">
        <f t="shared" si="3"/>
        <v>2593.2058963582613</v>
      </c>
      <c r="M11" s="25">
        <f t="shared" si="4"/>
        <v>0.99293287878621206</v>
      </c>
      <c r="N11" s="26"/>
      <c r="O11" s="26"/>
      <c r="P11" s="26">
        <f t="shared" si="5"/>
        <v>4.4567113355823444E-3</v>
      </c>
      <c r="Q11" s="37">
        <f t="shared" si="6"/>
        <v>1635.3434112960722</v>
      </c>
    </row>
    <row r="12" spans="1:18" x14ac:dyDescent="0.2">
      <c r="A12" s="58" t="s">
        <v>16</v>
      </c>
      <c r="B12" s="53" t="s">
        <v>42</v>
      </c>
      <c r="C12" s="54">
        <v>1.2308425315651554</v>
      </c>
      <c r="D12" s="54"/>
      <c r="E12" s="54"/>
      <c r="F12" s="54"/>
      <c r="G12" s="55">
        <f>VLOOKUP($A$1,'For SGA'!$A$1:$AG$137,22,FALSE)</f>
        <v>0.03</v>
      </c>
      <c r="H12" s="30"/>
      <c r="I12" s="35">
        <f t="shared" si="0"/>
        <v>6.925275946954663E-3</v>
      </c>
      <c r="J12" s="35">
        <f t="shared" si="1"/>
        <v>1.0069252759469547</v>
      </c>
      <c r="K12" s="24">
        <f t="shared" si="2"/>
        <v>6.8776463481283094E-3</v>
      </c>
      <c r="L12" s="36">
        <f t="shared" si="3"/>
        <v>2523.6800846484425</v>
      </c>
      <c r="M12" s="25">
        <f t="shared" si="4"/>
        <v>0.99312235365187174</v>
      </c>
      <c r="N12" s="26"/>
      <c r="O12" s="26"/>
      <c r="P12" s="26">
        <f t="shared" si="5"/>
        <v>4.3372235333997804E-3</v>
      </c>
      <c r="Q12" s="37">
        <f t="shared" si="6"/>
        <v>1591.4986173850546</v>
      </c>
    </row>
    <row r="13" spans="1:18" x14ac:dyDescent="0.2">
      <c r="A13" s="60" t="s">
        <v>45</v>
      </c>
      <c r="B13" s="53" t="s">
        <v>42</v>
      </c>
      <c r="C13" s="54">
        <v>1.358630500455541</v>
      </c>
      <c r="D13" s="54"/>
      <c r="E13" s="54"/>
      <c r="F13" s="54"/>
      <c r="G13" s="55">
        <f>VLOOKUP($A$1,'For SGA'!$A$1:$AG$137,23,FALSE)</f>
        <v>6.4999999999999994E-5</v>
      </c>
      <c r="H13" s="23"/>
      <c r="I13" s="35">
        <f t="shared" si="0"/>
        <v>2.3310982529610164E-5</v>
      </c>
      <c r="J13" s="35">
        <f t="shared" si="1"/>
        <v>1.0000233109825296</v>
      </c>
      <c r="K13" s="24">
        <f t="shared" si="2"/>
        <v>2.3310439140370605E-5</v>
      </c>
      <c r="L13" s="36">
        <f t="shared" si="3"/>
        <v>8.553520789706262</v>
      </c>
      <c r="M13" s="25">
        <f t="shared" si="4"/>
        <v>0.99997668956085961</v>
      </c>
      <c r="N13" s="26"/>
      <c r="O13" s="26"/>
      <c r="P13" s="26">
        <f t="shared" si="5"/>
        <v>1.47001721367969E-5</v>
      </c>
      <c r="Q13" s="37">
        <f t="shared" si="6"/>
        <v>5.3940737549894973</v>
      </c>
    </row>
    <row r="14" spans="1:18" x14ac:dyDescent="0.2">
      <c r="A14" s="53" t="s">
        <v>20</v>
      </c>
      <c r="B14" s="53" t="s">
        <v>42</v>
      </c>
      <c r="C14" s="54">
        <v>1.3500767509385807</v>
      </c>
      <c r="D14" s="54"/>
      <c r="E14" s="54"/>
      <c r="F14" s="54"/>
      <c r="G14" s="55">
        <f>VLOOKUP($A$1,'For SGA'!$A$1:$AG$137,27,FALSE)</f>
        <v>0.159</v>
      </c>
      <c r="H14" s="23"/>
      <c r="I14" s="35">
        <f t="shared" si="0"/>
        <v>5.5662203399234333E-2</v>
      </c>
      <c r="J14" s="35">
        <f t="shared" si="1"/>
        <v>1.0556622033992342</v>
      </c>
      <c r="K14" s="24">
        <f t="shared" si="2"/>
        <v>5.2727286455839698E-2</v>
      </c>
      <c r="L14" s="36">
        <f t="shared" si="3"/>
        <v>19347.723917553445</v>
      </c>
      <c r="M14" s="25">
        <f t="shared" si="4"/>
        <v>0.94727271354416032</v>
      </c>
      <c r="N14" s="26"/>
      <c r="O14" s="26"/>
      <c r="P14" s="26">
        <f t="shared" si="5"/>
        <v>3.32512048588854E-2</v>
      </c>
      <c r="Q14" s="37">
        <f t="shared" si="6"/>
        <v>12201.18035231216</v>
      </c>
    </row>
    <row r="15" spans="1:18" x14ac:dyDescent="0.2">
      <c r="A15" s="61" t="s">
        <v>7</v>
      </c>
      <c r="B15" s="61" t="s">
        <v>31</v>
      </c>
      <c r="C15" s="54">
        <v>1.0984775486606282</v>
      </c>
      <c r="D15" s="54"/>
      <c r="E15" s="54"/>
      <c r="F15" s="54"/>
      <c r="G15" s="55">
        <f>VLOOKUP($A$1,'For SGA'!$A$1:$AG$137,6,FALSE)</f>
        <v>2.2141407612614638E-2</v>
      </c>
      <c r="H15" s="31"/>
      <c r="I15" s="35">
        <f t="shared" si="0"/>
        <v>2.1804315455860616E-3</v>
      </c>
      <c r="J15" s="35">
        <f t="shared" si="1"/>
        <v>1.002180431545586</v>
      </c>
      <c r="K15" s="24">
        <f t="shared" si="2"/>
        <v>2.1756876076929076E-3</v>
      </c>
      <c r="L15" s="36">
        <f t="shared" si="3"/>
        <v>798.34571422028125</v>
      </c>
      <c r="M15" s="25">
        <f t="shared" si="4"/>
        <v>0.99782431239230707</v>
      </c>
      <c r="N15" s="26"/>
      <c r="O15" s="26"/>
      <c r="P15" s="26">
        <f t="shared" si="5"/>
        <v>1.3720454666849792E-3</v>
      </c>
      <c r="Q15" s="37">
        <f t="shared" si="6"/>
        <v>503.45767203447105</v>
      </c>
    </row>
    <row r="16" spans="1:18" x14ac:dyDescent="0.2">
      <c r="A16" s="53" t="s">
        <v>8</v>
      </c>
      <c r="B16" s="61" t="s">
        <v>31</v>
      </c>
      <c r="C16" s="54">
        <v>1.64</v>
      </c>
      <c r="D16" s="54"/>
      <c r="E16" s="54"/>
      <c r="F16" s="54"/>
      <c r="G16" s="55">
        <f>VLOOKUP($A$1,'For SGA'!$A$1:$AG$137,7,FALSE)</f>
        <v>1E-4</v>
      </c>
      <c r="H16" s="23"/>
      <c r="I16" s="35">
        <f t="shared" si="0"/>
        <v>6.3999999999999997E-5</v>
      </c>
      <c r="J16" s="35">
        <f t="shared" si="1"/>
        <v>1.0000640000000001</v>
      </c>
      <c r="K16" s="24">
        <f t="shared" si="2"/>
        <v>6.3995904262127213E-5</v>
      </c>
      <c r="L16" s="36">
        <f t="shared" si="3"/>
        <v>23.48262485600921</v>
      </c>
      <c r="M16" s="25">
        <f t="shared" si="4"/>
        <v>0.99993600409573791</v>
      </c>
      <c r="N16" s="26"/>
      <c r="O16" s="26"/>
      <c r="P16" s="26">
        <f t="shared" si="5"/>
        <v>4.0357489751189981E-5</v>
      </c>
      <c r="Q16" s="37">
        <f t="shared" si="6"/>
        <v>14.808756949126817</v>
      </c>
    </row>
    <row r="17" spans="1:17" x14ac:dyDescent="0.2">
      <c r="A17" s="53" t="s">
        <v>9</v>
      </c>
      <c r="B17" s="61" t="s">
        <v>31</v>
      </c>
      <c r="C17" s="54">
        <v>1.134378022520389</v>
      </c>
      <c r="D17" s="54"/>
      <c r="E17" s="54"/>
      <c r="F17" s="54"/>
      <c r="G17" s="55">
        <f>VLOOKUP($A$1,'For SGA'!$A$1:$AG$137,8,FALSE)</f>
        <v>1.41E-2</v>
      </c>
      <c r="H17" s="23"/>
      <c r="I17" s="35">
        <f t="shared" si="0"/>
        <v>1.8947301175374848E-3</v>
      </c>
      <c r="J17" s="35">
        <f t="shared" si="1"/>
        <v>1.0018947301175374</v>
      </c>
      <c r="K17" s="24">
        <f t="shared" si="2"/>
        <v>1.8911469045407639E-3</v>
      </c>
      <c r="L17" s="36">
        <f t="shared" si="3"/>
        <v>693.93649201414803</v>
      </c>
      <c r="M17" s="25">
        <f t="shared" si="4"/>
        <v>0.99810885309545927</v>
      </c>
      <c r="N17" s="26"/>
      <c r="O17" s="26"/>
      <c r="P17" s="26">
        <f t="shared" si="5"/>
        <v>1.1926066628480455E-3</v>
      </c>
      <c r="Q17" s="37">
        <f t="shared" si="6"/>
        <v>437.61448779170371</v>
      </c>
    </row>
    <row r="18" spans="1:17" x14ac:dyDescent="0.2">
      <c r="A18" s="53" t="s">
        <v>10</v>
      </c>
      <c r="B18" s="61" t="s">
        <v>31</v>
      </c>
      <c r="C18" s="54">
        <v>1.51</v>
      </c>
      <c r="D18" s="54"/>
      <c r="E18" s="54"/>
      <c r="F18" s="54"/>
      <c r="G18" s="55">
        <f>VLOOKUP($A$1,'For SGA'!$A$1:$AG$137,9,FALSE)</f>
        <v>2.0099999999999996E-2</v>
      </c>
      <c r="H18" s="23"/>
      <c r="I18" s="35">
        <f t="shared" si="0"/>
        <v>1.0250999999999998E-2</v>
      </c>
      <c r="J18" s="35">
        <f t="shared" si="1"/>
        <v>1.010251</v>
      </c>
      <c r="K18" s="24">
        <f t="shared" si="2"/>
        <v>1.0146983274453574E-2</v>
      </c>
      <c r="L18" s="36">
        <f t="shared" si="3"/>
        <v>3723.3289286484242</v>
      </c>
      <c r="M18" s="25">
        <f t="shared" si="4"/>
        <v>0.98985301672554638</v>
      </c>
      <c r="N18" s="26"/>
      <c r="O18" s="26"/>
      <c r="P18" s="26">
        <f t="shared" si="5"/>
        <v>6.3989528427775104E-3</v>
      </c>
      <c r="Q18" s="37">
        <f t="shared" si="6"/>
        <v>2348.0285310565469</v>
      </c>
    </row>
    <row r="19" spans="1:17" x14ac:dyDescent="0.2">
      <c r="A19" s="53" t="s">
        <v>11</v>
      </c>
      <c r="B19" s="53" t="s">
        <v>32</v>
      </c>
      <c r="C19" s="54">
        <v>1.39</v>
      </c>
      <c r="D19" s="54"/>
      <c r="E19" s="54"/>
      <c r="F19" s="54"/>
      <c r="G19" s="55">
        <f>VLOOKUP($A$1,'For SGA'!$A$1:$AG$137,10,FALSE)</f>
        <v>0.54</v>
      </c>
      <c r="H19" s="30"/>
      <c r="I19" s="35">
        <f t="shared" si="0"/>
        <v>0.21059999999999995</v>
      </c>
      <c r="J19" s="35">
        <f t="shared" si="1"/>
        <v>1.2105999999999999</v>
      </c>
      <c r="K19" s="24">
        <f t="shared" si="2"/>
        <v>0.17396332397158432</v>
      </c>
      <c r="L19" s="36">
        <f t="shared" si="3"/>
        <v>63834.014420617867</v>
      </c>
      <c r="M19" s="25">
        <f t="shared" si="4"/>
        <v>0.82603667602841568</v>
      </c>
      <c r="N19" s="26"/>
      <c r="O19" s="26"/>
      <c r="P19" s="26">
        <f t="shared" si="5"/>
        <v>0.10970581860222298</v>
      </c>
      <c r="Q19" s="37">
        <f t="shared" si="6"/>
        <v>40255.397786167123</v>
      </c>
    </row>
    <row r="20" spans="1:17" x14ac:dyDescent="0.2">
      <c r="A20" s="53" t="s">
        <v>33</v>
      </c>
      <c r="B20" s="53" t="s">
        <v>32</v>
      </c>
      <c r="C20" s="54">
        <v>2.0299999999999998</v>
      </c>
      <c r="D20" s="54"/>
      <c r="E20" s="54"/>
      <c r="F20" s="54"/>
      <c r="G20" s="55">
        <f>VLOOKUP($A$1,'For SGA'!$A$1:$AG$137,11,FALSE)</f>
        <v>6.88E-2</v>
      </c>
      <c r="H20" s="27"/>
      <c r="I20" s="35">
        <f t="shared" si="0"/>
        <v>7.0863999999999983E-2</v>
      </c>
      <c r="J20" s="35">
        <f t="shared" si="1"/>
        <v>1.070864</v>
      </c>
      <c r="K20" s="24">
        <f t="shared" si="2"/>
        <v>6.6174602937441152E-2</v>
      </c>
      <c r="L20" s="36">
        <f t="shared" si="3"/>
        <v>24282.075449864773</v>
      </c>
      <c r="M20" s="25">
        <f t="shared" si="4"/>
        <v>0.93382539706255885</v>
      </c>
      <c r="N20" s="26"/>
      <c r="O20" s="26"/>
      <c r="P20" s="26">
        <f t="shared" si="5"/>
        <v>4.1731434075810592E-2</v>
      </c>
      <c r="Q20" s="37">
        <f t="shared" si="6"/>
        <v>15312.911387135164</v>
      </c>
    </row>
    <row r="21" spans="1:17" x14ac:dyDescent="0.2">
      <c r="A21" s="53" t="s">
        <v>13</v>
      </c>
      <c r="B21" s="53" t="s">
        <v>32</v>
      </c>
      <c r="C21" s="54">
        <v>1.21</v>
      </c>
      <c r="D21" s="54"/>
      <c r="E21" s="54"/>
      <c r="F21" s="54"/>
      <c r="G21" s="55">
        <f>VLOOKUP($A$1,'For SGA'!$A$1:$AG$137,18,FALSE)</f>
        <v>0.1893</v>
      </c>
      <c r="H21" s="23"/>
      <c r="I21" s="35">
        <f t="shared" si="0"/>
        <v>3.975299999999999E-2</v>
      </c>
      <c r="J21" s="35">
        <f t="shared" si="1"/>
        <v>1.0397529999999999</v>
      </c>
      <c r="K21" s="24">
        <f t="shared" si="2"/>
        <v>3.8233118827259931E-2</v>
      </c>
      <c r="L21" s="36">
        <f t="shared" si="3"/>
        <v>14029.24135298287</v>
      </c>
      <c r="M21" s="25">
        <f t="shared" si="4"/>
        <v>0.96176688117274012</v>
      </c>
      <c r="N21" s="26"/>
      <c r="O21" s="26"/>
      <c r="P21" s="26">
        <f t="shared" si="5"/>
        <v>2.4110803949375783E-2</v>
      </c>
      <c r="Q21" s="37">
        <f t="shared" si="6"/>
        <v>8847.2062493387584</v>
      </c>
    </row>
    <row r="22" spans="1:17" x14ac:dyDescent="0.2">
      <c r="A22" s="58" t="s">
        <v>14</v>
      </c>
      <c r="B22" s="53" t="s">
        <v>32</v>
      </c>
      <c r="C22" s="54">
        <v>1.3637579106872268</v>
      </c>
      <c r="D22" s="54"/>
      <c r="E22" s="54"/>
      <c r="F22" s="54"/>
      <c r="G22" s="55">
        <f>VLOOKUP($A$1,'For SGA'!$A$1:$AG$137,19,FALSE)</f>
        <v>0.31</v>
      </c>
      <c r="H22" s="30"/>
      <c r="I22" s="35">
        <f t="shared" si="0"/>
        <v>0.11276495231304032</v>
      </c>
      <c r="J22" s="35">
        <f t="shared" si="1"/>
        <v>1.1127649523130403</v>
      </c>
      <c r="K22" s="24">
        <f t="shared" si="2"/>
        <v>0.10133762038303086</v>
      </c>
      <c r="L22" s="36">
        <f t="shared" si="3"/>
        <v>37184.775349188669</v>
      </c>
      <c r="M22" s="25">
        <f t="shared" si="4"/>
        <v>0.89866237961696915</v>
      </c>
      <c r="N22" s="26"/>
      <c r="O22" s="26"/>
      <c r="P22" s="26">
        <f t="shared" si="5"/>
        <v>6.3906151857259605E-2</v>
      </c>
      <c r="Q22" s="37">
        <f t="shared" si="6"/>
        <v>23449.691153802301</v>
      </c>
    </row>
    <row r="23" spans="1:17" x14ac:dyDescent="0.2">
      <c r="A23" s="57" t="s">
        <v>24</v>
      </c>
      <c r="B23" s="53" t="s">
        <v>32</v>
      </c>
      <c r="C23" s="54">
        <v>1.071496301915418</v>
      </c>
      <c r="D23" s="54"/>
      <c r="E23" s="54"/>
      <c r="F23" s="54"/>
      <c r="G23" s="55">
        <f>VLOOKUP($A$1,'For SGA'!$A$1:$AG$137,32,FALSE)</f>
        <v>0.38200000000000001</v>
      </c>
      <c r="H23" s="29"/>
      <c r="I23" s="35">
        <f t="shared" si="0"/>
        <v>2.7311587331689677E-2</v>
      </c>
      <c r="J23" s="35">
        <f t="shared" si="1"/>
        <v>1.0273115873316896</v>
      </c>
      <c r="K23" s="24">
        <f t="shared" si="2"/>
        <v>2.658549525624259E-2</v>
      </c>
      <c r="L23" s="36">
        <f t="shared" si="3"/>
        <v>9755.2682302360463</v>
      </c>
      <c r="M23" s="25">
        <f t="shared" si="4"/>
        <v>0.97341450474375746</v>
      </c>
      <c r="N23" s="22"/>
      <c r="O23" s="22"/>
      <c r="P23" s="26">
        <f t="shared" si="5"/>
        <v>1.6765508116572965E-2</v>
      </c>
      <c r="Q23" s="37">
        <f t="shared" si="6"/>
        <v>6151.9270984791929</v>
      </c>
    </row>
    <row r="24" spans="1:17" ht="25.5" x14ac:dyDescent="0.2">
      <c r="A24" s="58" t="s">
        <v>36</v>
      </c>
      <c r="B24" s="58" t="s">
        <v>34</v>
      </c>
      <c r="C24" s="54">
        <v>1.6997809171262372</v>
      </c>
      <c r="D24" s="54"/>
      <c r="E24" s="54"/>
      <c r="F24" s="54"/>
      <c r="G24" s="55">
        <f>VLOOKUP($A$1,'For SGA'!$A$1:$AG$137,17,FALSE)</f>
        <v>3.8199999999999998E-2</v>
      </c>
      <c r="H24" s="32"/>
      <c r="I24" s="35">
        <f t="shared" si="0"/>
        <v>2.6731631034222263E-2</v>
      </c>
      <c r="J24" s="35">
        <f t="shared" si="1"/>
        <v>1.0267316310342223</v>
      </c>
      <c r="K24" s="24">
        <f t="shared" si="2"/>
        <v>2.603565549772301E-2</v>
      </c>
      <c r="L24" s="36">
        <f t="shared" si="3"/>
        <v>9553.5103063641109</v>
      </c>
      <c r="M24" s="25">
        <f t="shared" si="4"/>
        <v>0.97396434450227698</v>
      </c>
      <c r="N24" s="26"/>
      <c r="O24" s="26"/>
      <c r="P24" s="26">
        <f t="shared" si="5"/>
        <v>1.6418764794869756E-2</v>
      </c>
      <c r="Q24" s="37">
        <f t="shared" si="6"/>
        <v>6024.6932787720516</v>
      </c>
    </row>
    <row r="25" spans="1:17" ht="25.5" x14ac:dyDescent="0.2">
      <c r="A25" s="58" t="s">
        <v>37</v>
      </c>
      <c r="B25" s="58" t="s">
        <v>34</v>
      </c>
      <c r="C25" s="54">
        <v>1.319725881572519</v>
      </c>
      <c r="D25" s="54"/>
      <c r="E25" s="54"/>
      <c r="F25" s="54"/>
      <c r="G25" s="55">
        <f>VLOOKUP($A$1,'For SGA'!$A$1:$AG$137,12,FALSE)</f>
        <v>0.15340000000000001</v>
      </c>
      <c r="H25" s="30"/>
      <c r="I25" s="35">
        <f t="shared" si="0"/>
        <v>4.9045950233224424E-2</v>
      </c>
      <c r="J25" s="35">
        <f t="shared" si="1"/>
        <v>1.0490459502332243</v>
      </c>
      <c r="K25" s="24">
        <f t="shared" si="2"/>
        <v>4.6752909367144983E-2</v>
      </c>
      <c r="L25" s="36">
        <f t="shared" si="3"/>
        <v>17155.48899971386</v>
      </c>
      <c r="M25" s="25">
        <f t="shared" si="4"/>
        <v>0.95324709063285507</v>
      </c>
      <c r="N25" s="26"/>
      <c r="O25" s="26"/>
      <c r="P25" s="26">
        <f t="shared" si="5"/>
        <v>2.9483606527292941E-2</v>
      </c>
      <c r="Q25" s="37">
        <f t="shared" si="6"/>
        <v>10818.699719387181</v>
      </c>
    </row>
    <row r="26" spans="1:17" x14ac:dyDescent="0.2">
      <c r="A26" s="58" t="s">
        <v>38</v>
      </c>
      <c r="B26" s="58" t="s">
        <v>34</v>
      </c>
      <c r="C26" s="54">
        <v>1.4367269267364413</v>
      </c>
      <c r="D26" s="54"/>
      <c r="E26" s="54"/>
      <c r="F26" s="54"/>
      <c r="G26" s="55">
        <f>VLOOKUP($A$1,'For SGA'!$A$1:$AG$137,13,FALSE)</f>
        <v>9.4499999999999987E-2</v>
      </c>
      <c r="H26" s="30"/>
      <c r="I26" s="35">
        <f t="shared" si="0"/>
        <v>4.12706945765937E-2</v>
      </c>
      <c r="J26" s="35">
        <f t="shared" si="1"/>
        <v>1.0412706945765937</v>
      </c>
      <c r="K26" s="24">
        <f t="shared" si="2"/>
        <v>3.9634933347831691E-2</v>
      </c>
      <c r="L26" s="36">
        <f t="shared" si="3"/>
        <v>14543.622466646953</v>
      </c>
      <c r="M26" s="25">
        <f t="shared" si="4"/>
        <v>0.96036506665216836</v>
      </c>
      <c r="N26" s="26"/>
      <c r="O26" s="26"/>
      <c r="P26" s="26">
        <f t="shared" si="5"/>
        <v>2.4994824822263496E-2</v>
      </c>
      <c r="Q26" s="37">
        <f t="shared" si="6"/>
        <v>9171.5884228896557</v>
      </c>
    </row>
    <row r="27" spans="1:17" x14ac:dyDescent="0.2">
      <c r="A27" s="58" t="s">
        <v>39</v>
      </c>
      <c r="B27" s="58" t="s">
        <v>34</v>
      </c>
      <c r="C27" s="54">
        <v>1.1977144103544846</v>
      </c>
      <c r="D27" s="54"/>
      <c r="E27" s="54"/>
      <c r="F27" s="54"/>
      <c r="G27" s="55">
        <f>VLOOKUP($A$1,'For SGA'!$A$1:$AG$137,14,FALSE)</f>
        <v>0.16739999999999999</v>
      </c>
      <c r="H27" s="32"/>
      <c r="I27" s="35">
        <f t="shared" si="0"/>
        <v>3.3097392293340716E-2</v>
      </c>
      <c r="J27" s="35">
        <f t="shared" si="1"/>
        <v>1.0330973922933406</v>
      </c>
      <c r="K27" s="24">
        <f t="shared" si="2"/>
        <v>3.2037049498178337E-2</v>
      </c>
      <c r="L27" s="36">
        <f t="shared" si="3"/>
        <v>11755.658796188611</v>
      </c>
      <c r="M27" s="25">
        <f t="shared" si="4"/>
        <v>0.96796295050182168</v>
      </c>
      <c r="N27" s="26"/>
      <c r="O27" s="26"/>
      <c r="P27" s="26">
        <f t="shared" si="5"/>
        <v>2.0203400697101446E-2</v>
      </c>
      <c r="Q27" s="37">
        <f t="shared" si="6"/>
        <v>7413.4256692804529</v>
      </c>
    </row>
    <row r="28" spans="1:17" ht="25.5" x14ac:dyDescent="0.2">
      <c r="A28" s="57" t="s">
        <v>40</v>
      </c>
      <c r="B28" s="58" t="s">
        <v>34</v>
      </c>
      <c r="C28" s="54">
        <v>1.1469269877560844</v>
      </c>
      <c r="D28" s="54"/>
      <c r="E28" s="54"/>
      <c r="F28" s="54"/>
      <c r="G28" s="55">
        <f>VLOOKUP($A$1,'For SGA'!$A$1:$AG$137,15,FALSE)</f>
        <v>7.8E-2</v>
      </c>
      <c r="H28" s="30"/>
      <c r="I28" s="35">
        <f t="shared" si="0"/>
        <v>1.146030504497458E-2</v>
      </c>
      <c r="J28" s="35">
        <f t="shared" si="1"/>
        <v>1.0114603050449746</v>
      </c>
      <c r="K28" s="24">
        <f t="shared" si="2"/>
        <v>1.1330454579198733E-2</v>
      </c>
      <c r="L28" s="36">
        <f t="shared" si="3"/>
        <v>4157.591292742075</v>
      </c>
      <c r="M28" s="25">
        <f t="shared" si="4"/>
        <v>0.98866954542080132</v>
      </c>
      <c r="N28" s="26"/>
      <c r="O28" s="26"/>
      <c r="P28" s="26">
        <f t="shared" si="5"/>
        <v>7.1452807773973153E-3</v>
      </c>
      <c r="Q28" s="37">
        <f t="shared" si="6"/>
        <v>2621.885727236659</v>
      </c>
    </row>
    <row r="29" spans="1:17" x14ac:dyDescent="0.2">
      <c r="A29" s="53" t="s">
        <v>17</v>
      </c>
      <c r="B29" s="53" t="s">
        <v>46</v>
      </c>
      <c r="C29" s="54">
        <v>1.253481894150418</v>
      </c>
      <c r="D29" s="54"/>
      <c r="E29" s="54"/>
      <c r="F29" s="54"/>
      <c r="G29" s="55">
        <f>VLOOKUP($A$1,'For SGA'!$A$1:$AG$137,24,FALSE)</f>
        <v>8.6E-3</v>
      </c>
      <c r="H29" s="23"/>
      <c r="I29" s="35">
        <f t="shared" si="0"/>
        <v>2.1799442896935947E-3</v>
      </c>
      <c r="J29" s="35">
        <f t="shared" si="1"/>
        <v>1.0021799442896937</v>
      </c>
      <c r="K29" s="24">
        <f t="shared" si="2"/>
        <v>2.1752024694912993E-3</v>
      </c>
      <c r="L29" s="36">
        <f t="shared" si="3"/>
        <v>798.1676978530927</v>
      </c>
      <c r="M29" s="25">
        <f t="shared" si="4"/>
        <v>0.99782479753050868</v>
      </c>
      <c r="N29" s="26"/>
      <c r="O29" s="26"/>
      <c r="P29" s="26">
        <f t="shared" si="5"/>
        <v>1.3717395258560298E-3</v>
      </c>
      <c r="Q29" s="37">
        <f t="shared" si="6"/>
        <v>503.3454102608905</v>
      </c>
    </row>
    <row r="30" spans="1:17" x14ac:dyDescent="0.2">
      <c r="A30" s="60" t="s">
        <v>18</v>
      </c>
      <c r="B30" s="53" t="s">
        <v>46</v>
      </c>
      <c r="C30" s="54">
        <v>2.5481224360997157</v>
      </c>
      <c r="D30" s="54"/>
      <c r="E30" s="54"/>
      <c r="F30" s="54"/>
      <c r="G30" s="55">
        <f>VLOOKUP($A$1,'For SGA'!$A$1:$AG$137,25,FALSE)</f>
        <v>2.5700000000000002E-3</v>
      </c>
      <c r="H30" s="23"/>
      <c r="I30" s="35">
        <f t="shared" si="0"/>
        <v>3.9786746607762694E-3</v>
      </c>
      <c r="J30" s="35">
        <f t="shared" si="1"/>
        <v>1.0039786746607762</v>
      </c>
      <c r="K30" s="24">
        <f t="shared" si="2"/>
        <v>3.9629075409600527E-3</v>
      </c>
      <c r="L30" s="36">
        <f t="shared" si="3"/>
        <v>1454.1472957744811</v>
      </c>
      <c r="M30" s="25">
        <f t="shared" si="4"/>
        <v>0.99603709245903993</v>
      </c>
      <c r="N30" s="26"/>
      <c r="O30" s="26"/>
      <c r="P30" s="26">
        <f t="shared" si="5"/>
        <v>2.4991130653318574E-3</v>
      </c>
      <c r="Q30" s="37">
        <f t="shared" si="6"/>
        <v>917.0232886398868</v>
      </c>
    </row>
    <row r="31" spans="1:17" ht="15" x14ac:dyDescent="0.25">
      <c r="A31" s="53"/>
      <c r="B31" s="53"/>
      <c r="C31" s="62"/>
      <c r="D31" s="62"/>
      <c r="E31" s="62"/>
      <c r="F31" s="62"/>
      <c r="G31" s="63"/>
      <c r="H31" s="23"/>
      <c r="I31" s="22"/>
      <c r="J31" s="22"/>
      <c r="K31" s="22"/>
      <c r="L31" s="22"/>
      <c r="M31" s="22"/>
      <c r="N31" s="33"/>
      <c r="O31" s="33"/>
      <c r="P31" s="33"/>
      <c r="Q31" s="33"/>
    </row>
    <row r="32" spans="1:17" x14ac:dyDescent="0.2">
      <c r="A32" s="64" t="s">
        <v>49</v>
      </c>
      <c r="H32" s="22"/>
      <c r="I32" s="22"/>
      <c r="J32" s="22"/>
      <c r="K32" s="34">
        <f>SUM(K3:K30)</f>
        <v>1.0676183753484649</v>
      </c>
      <c r="L32" s="38">
        <f>SUM(L3:L30)</f>
        <v>391751.34857070463</v>
      </c>
      <c r="M32" s="22"/>
      <c r="N32" s="22"/>
      <c r="O32" s="22"/>
      <c r="P32" s="34">
        <f>SUM(P3:P30)</f>
        <v>0.67326804954307551</v>
      </c>
      <c r="Q32" s="38">
        <f>SUM(Q3:Q30)</f>
        <v>247048.63877223918</v>
      </c>
    </row>
    <row r="33" spans="1:8" ht="15" x14ac:dyDescent="0.25">
      <c r="A33" s="65"/>
      <c r="B33" s="65"/>
      <c r="C33" s="66"/>
      <c r="D33" s="66"/>
      <c r="E33" s="66"/>
      <c r="F33" s="66"/>
      <c r="G33" s="63"/>
      <c r="H33" s="12"/>
    </row>
    <row r="34" spans="1:8" ht="15" x14ac:dyDescent="0.25">
      <c r="A34" s="65"/>
      <c r="B34" s="65"/>
      <c r="C34" s="66"/>
      <c r="D34" s="66"/>
      <c r="E34" s="66"/>
      <c r="F34" s="66"/>
      <c r="H34" s="12"/>
    </row>
    <row r="35" spans="1:8" ht="15" x14ac:dyDescent="0.25">
      <c r="A35" s="65"/>
      <c r="B35" s="65"/>
      <c r="C35" s="66"/>
      <c r="D35" s="66"/>
      <c r="E35" s="66"/>
      <c r="F35" s="66"/>
    </row>
    <row r="36" spans="1:8" ht="15" x14ac:dyDescent="0.25">
      <c r="A36" s="53"/>
      <c r="B36" s="53"/>
      <c r="C36" s="66"/>
      <c r="D36" s="66"/>
      <c r="E36" s="66"/>
      <c r="F36" s="66"/>
      <c r="H36" s="12"/>
    </row>
    <row r="37" spans="1:8" x14ac:dyDescent="0.2">
      <c r="A37" s="52"/>
      <c r="B37" s="52"/>
      <c r="H37" s="12"/>
    </row>
    <row r="38" spans="1:8" ht="15" x14ac:dyDescent="0.2">
      <c r="A38" s="53"/>
      <c r="B38" s="53"/>
      <c r="C38" s="67"/>
      <c r="D38" s="67"/>
      <c r="E38" s="67"/>
      <c r="F38" s="67"/>
      <c r="H38" s="12"/>
    </row>
    <row r="39" spans="1:8" x14ac:dyDescent="0.2">
      <c r="C39" s="68"/>
      <c r="D39" s="68"/>
      <c r="E39" s="68"/>
      <c r="F39" s="68"/>
      <c r="H39" s="12"/>
    </row>
    <row r="40" spans="1:8" x14ac:dyDescent="0.2">
      <c r="C40" s="68"/>
      <c r="D40" s="68"/>
      <c r="E40" s="68"/>
      <c r="F40" s="68"/>
      <c r="H40" s="12"/>
    </row>
    <row r="41" spans="1:8" x14ac:dyDescent="0.2">
      <c r="C41" s="68"/>
      <c r="D41" s="68"/>
      <c r="E41" s="68"/>
      <c r="F41" s="68"/>
      <c r="H41" s="12"/>
    </row>
    <row r="42" spans="1:8" x14ac:dyDescent="0.2">
      <c r="C42" s="68"/>
      <c r="D42" s="68"/>
      <c r="E42" s="68"/>
      <c r="F42" s="68"/>
      <c r="H42" s="12"/>
    </row>
    <row r="43" spans="1:8" x14ac:dyDescent="0.2">
      <c r="C43" s="68"/>
      <c r="D43" s="68"/>
      <c r="E43" s="68"/>
      <c r="F43" s="68"/>
      <c r="H43" s="12"/>
    </row>
  </sheetData>
  <sheetProtection algorithmName="SHA-512" hashValue="JRaTuwEmmb3xKCmPX16P8LsqGW6BVPe464biLP8sKoKjZwWWxXJiwR+Anf6u4qSztMwpgcU2OWjnMixzd6Q9Hg==" saltValue="MMWJWIfmrAeWc7pvruC9ig==" spinCount="100000" sheet="1" objects="1" scenarios="1"/>
  <protectedRanges>
    <protectedRange sqref="A1:G1048576" name="unlocked"/>
  </protectedRange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D3F26C-5A41-4BFD-8CE3-7410B5D703DF}">
          <x14:formula1>
            <xm:f>'For SGA'!$A$3:$A$83</xm:f>
          </x14:formula1>
          <xm:sqref>A1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9C801-44D5-4727-B707-F9141BB28F83}">
  <dimension ref="A1:R42"/>
  <sheetViews>
    <sheetView workbookViewId="0">
      <pane xSplit="1" ySplit="1" topLeftCell="E26" activePane="bottomRight" state="frozen"/>
      <selection pane="topRight" activeCell="B1" sqref="B1"/>
      <selection pane="bottomLeft" activeCell="A2" sqref="A2"/>
      <selection pane="bottomRight" activeCell="P27" sqref="P27"/>
    </sheetView>
  </sheetViews>
  <sheetFormatPr defaultColWidth="8.85546875" defaultRowHeight="12.75" x14ac:dyDescent="0.2"/>
  <cols>
    <col min="1" max="2" width="24.5703125" style="64" customWidth="1"/>
    <col min="3" max="3" width="7" style="52" customWidth="1"/>
    <col min="4" max="4" width="10" style="52" customWidth="1"/>
    <col min="5" max="5" width="5.7109375" style="52" customWidth="1"/>
    <col min="6" max="6" width="13.140625" style="52" customWidth="1"/>
    <col min="7" max="7" width="11" style="52" customWidth="1"/>
    <col min="8" max="8" width="13.7109375" style="1" customWidth="1"/>
    <col min="9" max="9" width="10.28515625" style="1" customWidth="1"/>
    <col min="10" max="10" width="12.7109375" style="1" customWidth="1"/>
    <col min="11" max="11" width="12" style="1" customWidth="1"/>
    <col min="12" max="12" width="12.5703125" style="1" customWidth="1"/>
    <col min="13" max="13" width="10.85546875" style="1" customWidth="1"/>
    <col min="14" max="14" width="8" style="1" customWidth="1"/>
    <col min="15" max="15" width="7.7109375" style="1" customWidth="1"/>
    <col min="16" max="16" width="8.7109375" style="1" customWidth="1"/>
    <col min="17" max="17" width="12.140625" style="1" customWidth="1"/>
    <col min="18" max="21" width="8.85546875" style="1"/>
    <col min="22" max="22" width="10.85546875" style="1" bestFit="1" customWidth="1"/>
    <col min="23" max="25" width="8.85546875" style="1"/>
    <col min="26" max="26" width="10.85546875" style="1" bestFit="1" customWidth="1"/>
    <col min="27" max="27" width="8.85546875" style="1"/>
    <col min="28" max="28" width="10.85546875" style="1" bestFit="1" customWidth="1"/>
    <col min="29" max="16384" width="8.85546875" style="1"/>
  </cols>
  <sheetData>
    <row r="1" spans="1:18" ht="45.75" customHeight="1" x14ac:dyDescent="0.4">
      <c r="A1" s="46" t="s">
        <v>0</v>
      </c>
      <c r="B1" s="69" t="s">
        <v>35</v>
      </c>
      <c r="C1" s="75" t="s">
        <v>1</v>
      </c>
      <c r="D1" s="76" t="s">
        <v>257</v>
      </c>
      <c r="E1" s="77" t="s">
        <v>232</v>
      </c>
      <c r="F1" s="76" t="s">
        <v>237</v>
      </c>
      <c r="G1" s="75" t="s">
        <v>2</v>
      </c>
      <c r="H1" s="78" t="s">
        <v>236</v>
      </c>
      <c r="I1" s="79" t="s">
        <v>3</v>
      </c>
      <c r="J1" s="79" t="s">
        <v>4</v>
      </c>
      <c r="K1" s="78" t="s">
        <v>27</v>
      </c>
      <c r="L1" s="78" t="s">
        <v>275</v>
      </c>
      <c r="M1" s="78" t="s">
        <v>29</v>
      </c>
      <c r="N1" s="80" t="s">
        <v>5</v>
      </c>
      <c r="O1" s="78" t="s">
        <v>48</v>
      </c>
      <c r="P1" s="44" t="s">
        <v>26</v>
      </c>
      <c r="Q1" s="45" t="s">
        <v>276</v>
      </c>
      <c r="R1" s="2"/>
    </row>
    <row r="2" spans="1:18" x14ac:dyDescent="0.2">
      <c r="A2" s="48"/>
      <c r="B2" s="48"/>
      <c r="C2" s="49"/>
      <c r="D2" s="50">
        <f>VLOOKUP(A1, 'For PTB'!A1:E83,3,FALSE)</f>
        <v>1177492</v>
      </c>
      <c r="E2" s="70">
        <f>VLOOKUP(A1, 'For PTB'!A1:E83,4,FALSE)</f>
        <v>0.115</v>
      </c>
      <c r="F2" s="51">
        <f>VLOOKUP(A1, 'For PTB'!A1:E83,5,FALSE)</f>
        <v>0.75900000000000001</v>
      </c>
      <c r="H2" s="19">
        <f>D2*E2*F2</f>
        <v>102777.38922000001</v>
      </c>
      <c r="N2" s="14">
        <f>PRODUCT(M3:M29)</f>
        <v>0.23032441487059835</v>
      </c>
      <c r="O2" s="14">
        <f>1-N2</f>
        <v>0.76967558512940171</v>
      </c>
    </row>
    <row r="3" spans="1:18" ht="15" x14ac:dyDescent="0.25">
      <c r="A3" s="71" t="s">
        <v>22</v>
      </c>
      <c r="B3" s="53" t="s">
        <v>41</v>
      </c>
      <c r="C3" s="54">
        <v>1.1055669699638</v>
      </c>
      <c r="D3" s="54"/>
      <c r="E3" s="54"/>
      <c r="F3" s="54"/>
      <c r="G3" s="55">
        <f>VLOOKUP($A$1,'For PTB'!$A$1:$AG$137,28,FALSE)</f>
        <v>0.56899999999999995</v>
      </c>
      <c r="H3" s="7"/>
      <c r="I3" s="14">
        <f t="shared" ref="I3:I29" si="0">G3*(C3-1)</f>
        <v>6.0067605909402189E-2</v>
      </c>
      <c r="J3" s="14">
        <f t="shared" ref="J3:J29" si="1">(G3*(C3-1))+1</f>
        <v>1.0600676059094023</v>
      </c>
      <c r="K3" s="6">
        <f t="shared" ref="K3:K29" si="2">I3/J3</f>
        <v>5.6663938766312809E-2</v>
      </c>
      <c r="L3" s="39">
        <f t="shared" ref="L3:L29" si="3">$H$2*K3</f>
        <v>5823.7716893235793</v>
      </c>
      <c r="M3" s="41">
        <f t="shared" ref="M3:M29" si="4">1-K3</f>
        <v>0.94333606123368718</v>
      </c>
      <c r="N3" s="4"/>
      <c r="O3" s="4"/>
      <c r="P3" s="4">
        <f t="shared" ref="P3:P29" si="5">(K3/$K$31)*$O$2</f>
        <v>3.1520902947673159E-2</v>
      </c>
      <c r="Q3" s="42">
        <f t="shared" ref="Q3:Q29" si="6">P3*$H$2</f>
        <v>3239.6361108188498</v>
      </c>
    </row>
    <row r="4" spans="1:18" ht="15" x14ac:dyDescent="0.25">
      <c r="A4" s="71" t="s">
        <v>249</v>
      </c>
      <c r="B4" s="53" t="s">
        <v>41</v>
      </c>
      <c r="C4" s="54">
        <v>1.89</v>
      </c>
      <c r="D4" s="54"/>
      <c r="E4" s="54"/>
      <c r="F4" s="54"/>
      <c r="G4" s="55">
        <f>VLOOKUP($A$1,'For PTB'!$A$1:$AG$137,29,FALSE)</f>
        <v>8.0249999999999988E-2</v>
      </c>
      <c r="H4" s="8"/>
      <c r="I4" s="14">
        <f t="shared" si="0"/>
        <v>7.1422499999999986E-2</v>
      </c>
      <c r="J4" s="14">
        <f t="shared" si="1"/>
        <v>1.0714224999999999</v>
      </c>
      <c r="K4" s="6">
        <f t="shared" si="2"/>
        <v>6.6661377747807227E-2</v>
      </c>
      <c r="L4" s="39">
        <f t="shared" si="3"/>
        <v>6851.2823667278308</v>
      </c>
      <c r="M4" s="13">
        <f t="shared" si="4"/>
        <v>0.93333862225219277</v>
      </c>
      <c r="N4" s="4"/>
      <c r="O4" s="4"/>
      <c r="P4" s="4">
        <f t="shared" si="5"/>
        <v>3.7082258383280754E-2</v>
      </c>
      <c r="Q4" s="42">
        <f t="shared" si="6"/>
        <v>3811.2177030150547</v>
      </c>
    </row>
    <row r="5" spans="1:18" ht="30" x14ac:dyDescent="0.25">
      <c r="A5" s="71" t="s">
        <v>21</v>
      </c>
      <c r="B5" s="53" t="s">
        <v>41</v>
      </c>
      <c r="C5" s="54">
        <v>1.265557891799783</v>
      </c>
      <c r="D5" s="54"/>
      <c r="E5" s="54"/>
      <c r="F5" s="54"/>
      <c r="G5" s="55">
        <f>VLOOKUP($A$1,'For PTB'!$A$1:$AG$137,30,FALSE)</f>
        <v>0.01</v>
      </c>
      <c r="H5" s="7"/>
      <c r="I5" s="14">
        <f t="shared" si="0"/>
        <v>2.6555789179978297E-3</v>
      </c>
      <c r="J5" s="14">
        <f t="shared" si="1"/>
        <v>1.0026555789179978</v>
      </c>
      <c r="K5" s="6">
        <f t="shared" si="2"/>
        <v>2.648545496414194E-3</v>
      </c>
      <c r="L5" s="39">
        <f t="shared" si="3"/>
        <v>272.21059135183975</v>
      </c>
      <c r="M5" s="41">
        <f t="shared" si="4"/>
        <v>0.99735145450358575</v>
      </c>
      <c r="N5" s="4"/>
      <c r="O5" s="4"/>
      <c r="P5" s="4">
        <f t="shared" si="5"/>
        <v>1.4733276112214228E-3</v>
      </c>
      <c r="Q5" s="42">
        <f t="shared" si="6"/>
        <v>151.42476534707703</v>
      </c>
    </row>
    <row r="6" spans="1:18" ht="15" x14ac:dyDescent="0.25">
      <c r="A6" s="71" t="s">
        <v>25</v>
      </c>
      <c r="B6" s="53" t="s">
        <v>41</v>
      </c>
      <c r="C6" s="54">
        <v>1.3</v>
      </c>
      <c r="D6" s="54"/>
      <c r="E6" s="54"/>
      <c r="F6" s="54"/>
      <c r="G6" s="55">
        <f>VLOOKUP($A$1,'For PTB'!$A$1:$AG$137,32,FALSE)</f>
        <v>0.67525993903393511</v>
      </c>
      <c r="H6" s="7"/>
      <c r="I6" s="14">
        <f t="shared" si="0"/>
        <v>0.20257798171018057</v>
      </c>
      <c r="J6" s="14">
        <f t="shared" si="1"/>
        <v>1.2025779817101805</v>
      </c>
      <c r="K6" s="6">
        <f t="shared" si="2"/>
        <v>0.16845309392917321</v>
      </c>
      <c r="L6" s="39">
        <f t="shared" si="3"/>
        <v>17313.169200071858</v>
      </c>
      <c r="M6" s="13">
        <f t="shared" si="4"/>
        <v>0.83154690607082682</v>
      </c>
      <c r="N6" s="4"/>
      <c r="O6" s="4"/>
      <c r="P6" s="4">
        <f t="shared" si="5"/>
        <v>9.3706751429243326E-2</v>
      </c>
      <c r="Q6" s="42">
        <f t="shared" si="6"/>
        <v>9630.9352641851328</v>
      </c>
    </row>
    <row r="7" spans="1:18" ht="15" x14ac:dyDescent="0.25">
      <c r="A7" s="71" t="s">
        <v>19</v>
      </c>
      <c r="B7" s="58" t="s">
        <v>47</v>
      </c>
      <c r="C7" s="54">
        <v>3.65</v>
      </c>
      <c r="D7" s="54"/>
      <c r="E7" s="54"/>
      <c r="F7" s="54"/>
      <c r="G7" s="55">
        <f>VLOOKUP($A$1,'For PTB'!$A$1:$AG$137,20,FALSE)</f>
        <v>1.4999999999999999E-2</v>
      </c>
      <c r="H7" s="8"/>
      <c r="I7" s="14">
        <f t="shared" si="0"/>
        <v>3.9750000000000001E-2</v>
      </c>
      <c r="J7" s="14">
        <f t="shared" si="1"/>
        <v>1.03975</v>
      </c>
      <c r="K7" s="6">
        <f t="shared" si="2"/>
        <v>3.8230343832652079E-2</v>
      </c>
      <c r="L7" s="39">
        <f t="shared" si="3"/>
        <v>3929.2149281029097</v>
      </c>
      <c r="M7" s="13">
        <f t="shared" si="4"/>
        <v>0.96176965616734789</v>
      </c>
      <c r="N7" s="4"/>
      <c r="O7" s="4"/>
      <c r="P7" s="4">
        <f t="shared" si="5"/>
        <v>2.1266699488981106E-2</v>
      </c>
      <c r="Q7" s="42">
        <f t="shared" si="6"/>
        <v>2185.7358508037864</v>
      </c>
    </row>
    <row r="8" spans="1:18" ht="15" x14ac:dyDescent="0.25">
      <c r="A8" s="71" t="s">
        <v>250</v>
      </c>
      <c r="B8" s="53" t="s">
        <v>47</v>
      </c>
      <c r="C8" s="54">
        <v>1.06</v>
      </c>
      <c r="D8" s="54"/>
      <c r="E8" s="54"/>
      <c r="F8" s="54"/>
      <c r="G8" s="55">
        <f>VLOOKUP($A$1,'For PTB'!$A$1:$AG$137,31,FALSE)</f>
        <v>0.5</v>
      </c>
      <c r="H8" s="7"/>
      <c r="I8" s="14">
        <f t="shared" si="0"/>
        <v>3.0000000000000027E-2</v>
      </c>
      <c r="J8" s="14">
        <f t="shared" si="1"/>
        <v>1.03</v>
      </c>
      <c r="K8" s="6">
        <f t="shared" si="2"/>
        <v>2.9126213592233035E-2</v>
      </c>
      <c r="L8" s="39">
        <f t="shared" si="3"/>
        <v>2993.5161908737891</v>
      </c>
      <c r="M8" s="13">
        <f t="shared" si="4"/>
        <v>0.970873786407767</v>
      </c>
      <c r="N8" s="4"/>
      <c r="O8" s="4"/>
      <c r="P8" s="4">
        <f t="shared" si="5"/>
        <v>1.6202272059841084E-2</v>
      </c>
      <c r="Q8" s="42">
        <f t="shared" si="6"/>
        <v>1665.2272217426184</v>
      </c>
    </row>
    <row r="9" spans="1:18" ht="15" x14ac:dyDescent="0.25">
      <c r="A9" s="71" t="s">
        <v>245</v>
      </c>
      <c r="B9" s="53" t="s">
        <v>42</v>
      </c>
      <c r="C9" s="54">
        <v>1.42</v>
      </c>
      <c r="D9" s="54"/>
      <c r="E9" s="54"/>
      <c r="F9" s="54"/>
      <c r="G9" s="55">
        <f>VLOOKUP($A$1,'For PTB'!$A$1:$AG$137,19,FALSE)</f>
        <v>0.129</v>
      </c>
      <c r="H9" s="9"/>
      <c r="I9" s="14">
        <f t="shared" si="0"/>
        <v>5.4179999999999992E-2</v>
      </c>
      <c r="J9" s="14">
        <f t="shared" si="1"/>
        <v>1.0541799999999999</v>
      </c>
      <c r="K9" s="6">
        <f t="shared" si="2"/>
        <v>5.1395397370468041E-2</v>
      </c>
      <c r="L9" s="39">
        <f t="shared" si="3"/>
        <v>5282.2847596611591</v>
      </c>
      <c r="M9" s="13">
        <f t="shared" si="4"/>
        <v>0.94860460262953195</v>
      </c>
      <c r="N9" s="4"/>
      <c r="O9" s="4"/>
      <c r="P9" s="4">
        <f t="shared" si="5"/>
        <v>2.8590129238152084E-2</v>
      </c>
      <c r="Q9" s="42">
        <f t="shared" si="6"/>
        <v>2938.4188405596592</v>
      </c>
    </row>
    <row r="10" spans="1:18" ht="14.1" customHeight="1" x14ac:dyDescent="0.25">
      <c r="A10" s="71" t="s">
        <v>15</v>
      </c>
      <c r="B10" s="53" t="s">
        <v>42</v>
      </c>
      <c r="C10" s="72">
        <v>1.5398973401773215</v>
      </c>
      <c r="D10" s="59"/>
      <c r="E10" s="59"/>
      <c r="F10" s="59"/>
      <c r="G10" s="55">
        <f>VLOOKUP($A$1,'For PTB'!$A$1:$AG$137,26,FALSE)</f>
        <v>0.1133</v>
      </c>
      <c r="H10" s="12"/>
      <c r="I10" s="14">
        <f t="shared" si="0"/>
        <v>6.1170368642090522E-2</v>
      </c>
      <c r="J10" s="14">
        <f t="shared" si="1"/>
        <v>1.0611703686420906</v>
      </c>
      <c r="K10" s="6">
        <f t="shared" si="2"/>
        <v>5.7644248699071941E-2</v>
      </c>
      <c r="L10" s="39">
        <f t="shared" si="3"/>
        <v>5924.5253848389966</v>
      </c>
      <c r="M10" s="41">
        <f t="shared" si="4"/>
        <v>0.94235575130092808</v>
      </c>
      <c r="P10" s="4">
        <f t="shared" si="5"/>
        <v>3.206622780369095E-2</v>
      </c>
      <c r="Q10" s="42">
        <f t="shared" si="6"/>
        <v>3295.6831757971308</v>
      </c>
    </row>
    <row r="11" spans="1:18" ht="15" x14ac:dyDescent="0.25">
      <c r="A11" s="71" t="s">
        <v>44</v>
      </c>
      <c r="B11" s="53" t="s">
        <v>42</v>
      </c>
      <c r="C11" s="54">
        <v>1.4</v>
      </c>
      <c r="D11" s="54"/>
      <c r="E11" s="54"/>
      <c r="F11" s="54"/>
      <c r="G11" s="55">
        <f>VLOOKUP($A$1,'For PTB'!$A$1:$AG$137,33,FALSE)</f>
        <v>1.2E-2</v>
      </c>
      <c r="H11" s="7"/>
      <c r="I11" s="14">
        <f t="shared" si="0"/>
        <v>4.7999999999999987E-3</v>
      </c>
      <c r="J11" s="14">
        <f t="shared" si="1"/>
        <v>1.0047999999999999</v>
      </c>
      <c r="K11" s="6">
        <f t="shared" si="2"/>
        <v>4.7770700636942665E-3</v>
      </c>
      <c r="L11" s="39">
        <f t="shared" si="3"/>
        <v>490.97478926751586</v>
      </c>
      <c r="M11" s="13">
        <f t="shared" si="4"/>
        <v>0.99522292993630579</v>
      </c>
      <c r="N11" s="4"/>
      <c r="O11" s="4"/>
      <c r="P11" s="4">
        <f t="shared" si="5"/>
        <v>2.6573790161841244E-3</v>
      </c>
      <c r="Q11" s="42">
        <f t="shared" si="6"/>
        <v>273.11847745141648</v>
      </c>
    </row>
    <row r="12" spans="1:18" ht="15" x14ac:dyDescent="0.25">
      <c r="A12" s="71" t="s">
        <v>8</v>
      </c>
      <c r="B12" s="61" t="s">
        <v>31</v>
      </c>
      <c r="C12" s="54">
        <v>1.49</v>
      </c>
      <c r="D12" s="54"/>
      <c r="E12" s="54"/>
      <c r="F12" s="54"/>
      <c r="G12" s="55">
        <f>VLOOKUP($A$1,'For PTB'!$A$1:$AG$137,7,FALSE)</f>
        <v>1E-3</v>
      </c>
      <c r="H12" s="3"/>
      <c r="I12" s="14">
        <f t="shared" si="0"/>
        <v>4.8999999999999998E-4</v>
      </c>
      <c r="J12" s="14">
        <f t="shared" si="1"/>
        <v>1.0004900000000001</v>
      </c>
      <c r="K12" s="6">
        <f t="shared" si="2"/>
        <v>4.8976001759138018E-4</v>
      </c>
      <c r="L12" s="39">
        <f t="shared" si="3"/>
        <v>50.336255952383333</v>
      </c>
      <c r="M12" s="13">
        <f t="shared" si="4"/>
        <v>0.99951023998240862</v>
      </c>
      <c r="N12" s="4"/>
      <c r="O12" s="4"/>
      <c r="P12" s="4">
        <f t="shared" si="5"/>
        <v>2.7244272668398449E-4</v>
      </c>
      <c r="Q12" s="42">
        <f t="shared" si="6"/>
        <v>28.000952160557958</v>
      </c>
    </row>
    <row r="13" spans="1:18" ht="15" x14ac:dyDescent="0.25">
      <c r="A13" s="71" t="s">
        <v>7</v>
      </c>
      <c r="B13" s="61" t="s">
        <v>31</v>
      </c>
      <c r="C13" s="54">
        <v>1.56</v>
      </c>
      <c r="D13" s="54"/>
      <c r="E13" s="54"/>
      <c r="F13" s="54"/>
      <c r="G13" s="55">
        <f>VLOOKUP($A$1,'For PTB'!$A$1:$AG$137,8,FALSE)</f>
        <v>6.6580985915492999E-4</v>
      </c>
      <c r="H13" s="7"/>
      <c r="I13" s="14">
        <f t="shared" si="0"/>
        <v>3.7285352112676081E-4</v>
      </c>
      <c r="J13" s="14">
        <f t="shared" si="1"/>
        <v>1.0003728535211267</v>
      </c>
      <c r="K13" s="6">
        <f t="shared" si="2"/>
        <v>3.7271455319322756E-4</v>
      </c>
      <c r="L13" s="39">
        <f t="shared" si="3"/>
        <v>38.306628701498745</v>
      </c>
      <c r="M13" s="13">
        <f t="shared" si="4"/>
        <v>0.99962728544680679</v>
      </c>
      <c r="N13" s="4"/>
      <c r="O13" s="4"/>
      <c r="P13" s="4">
        <f t="shared" si="5"/>
        <v>2.0733290897479145E-4</v>
      </c>
      <c r="Q13" s="42">
        <f t="shared" si="6"/>
        <v>21.309135083816972</v>
      </c>
    </row>
    <row r="14" spans="1:18" ht="15" x14ac:dyDescent="0.25">
      <c r="A14" s="71" t="s">
        <v>238</v>
      </c>
      <c r="B14" s="61" t="s">
        <v>31</v>
      </c>
      <c r="C14" s="54">
        <v>3.22</v>
      </c>
      <c r="D14" s="54"/>
      <c r="E14" s="54"/>
      <c r="F14" s="54"/>
      <c r="G14" s="55">
        <f>VLOOKUP($A$1,'For PTB'!$A$1:$AG$137,9,FALSE)</f>
        <v>4.8920000000000005E-3</v>
      </c>
      <c r="H14" s="7"/>
      <c r="I14" s="14">
        <f t="shared" si="0"/>
        <v>1.0860240000000002E-2</v>
      </c>
      <c r="J14" s="14">
        <f t="shared" si="1"/>
        <v>1.01086024</v>
      </c>
      <c r="K14" s="6">
        <f t="shared" si="2"/>
        <v>1.0743562334591379E-2</v>
      </c>
      <c r="L14" s="39">
        <f t="shared" si="3"/>
        <v>1104.1952876716302</v>
      </c>
      <c r="M14" s="13">
        <f t="shared" si="4"/>
        <v>0.98925643766540861</v>
      </c>
      <c r="N14" s="4"/>
      <c r="O14" s="4"/>
      <c r="P14" s="4">
        <f t="shared" si="5"/>
        <v>5.976407447733938E-3</v>
      </c>
      <c r="Q14" s="42">
        <f t="shared" si="6"/>
        <v>614.2395543930578</v>
      </c>
    </row>
    <row r="15" spans="1:18" ht="15" x14ac:dyDescent="0.25">
      <c r="A15" s="71" t="s">
        <v>9</v>
      </c>
      <c r="B15" s="61" t="s">
        <v>31</v>
      </c>
      <c r="C15" s="54">
        <v>1.26</v>
      </c>
      <c r="D15" s="54"/>
      <c r="E15" s="54"/>
      <c r="F15" s="54"/>
      <c r="G15" s="55">
        <f>VLOOKUP($A$1,'For PTB'!$A$1:$AG$137,10,FALSE)</f>
        <v>3.5000000000000003E-2</v>
      </c>
      <c r="H15" s="7"/>
      <c r="I15" s="14">
        <f t="shared" si="0"/>
        <v>9.1000000000000004E-3</v>
      </c>
      <c r="J15" s="14">
        <f t="shared" si="1"/>
        <v>1.0091000000000001</v>
      </c>
      <c r="K15" s="6">
        <f t="shared" si="2"/>
        <v>9.0179367753443658E-3</v>
      </c>
      <c r="L15" s="39">
        <f t="shared" si="3"/>
        <v>926.8399979209197</v>
      </c>
      <c r="M15" s="13">
        <f t="shared" si="4"/>
        <v>0.99098206322465565</v>
      </c>
      <c r="N15" s="4"/>
      <c r="O15" s="4"/>
      <c r="P15" s="4">
        <f t="shared" si="5"/>
        <v>5.0164799001384194E-3</v>
      </c>
      <c r="Q15" s="42">
        <f t="shared" si="6"/>
        <v>515.58070721083311</v>
      </c>
    </row>
    <row r="16" spans="1:18" ht="15" x14ac:dyDescent="0.25">
      <c r="A16" s="71" t="s">
        <v>239</v>
      </c>
      <c r="B16" s="61" t="s">
        <v>31</v>
      </c>
      <c r="C16" s="54">
        <v>1.96</v>
      </c>
      <c r="D16" s="54"/>
      <c r="E16" s="54"/>
      <c r="F16" s="54"/>
      <c r="G16" s="55">
        <f>VLOOKUP($A$1,'For PTB'!$A$1:$AG$137,11,FALSE)</f>
        <v>1.0534041452499999E-3</v>
      </c>
      <c r="H16" s="8"/>
      <c r="I16" s="14">
        <f t="shared" si="0"/>
        <v>1.01126797944E-3</v>
      </c>
      <c r="J16" s="14">
        <f t="shared" si="1"/>
        <v>1.0010112679794401</v>
      </c>
      <c r="K16" s="6">
        <f t="shared" si="2"/>
        <v>1.0102463496552475E-3</v>
      </c>
      <c r="L16" s="39">
        <f t="shared" si="3"/>
        <v>103.83048228660159</v>
      </c>
      <c r="M16" s="13">
        <f t="shared" si="4"/>
        <v>0.9989897536503447</v>
      </c>
      <c r="N16" s="4"/>
      <c r="O16" s="4"/>
      <c r="P16" s="4">
        <f t="shared" si="5"/>
        <v>5.619778263570974E-4</v>
      </c>
      <c r="Q16" s="42">
        <f t="shared" si="6"/>
        <v>57.758613792512982</v>
      </c>
    </row>
    <row r="17" spans="1:17" ht="15" x14ac:dyDescent="0.25">
      <c r="A17" s="71" t="s">
        <v>240</v>
      </c>
      <c r="B17" s="61" t="s">
        <v>31</v>
      </c>
      <c r="C17" s="54">
        <v>1.61</v>
      </c>
      <c r="D17" s="54"/>
      <c r="E17" s="54"/>
      <c r="F17" s="54"/>
      <c r="G17" s="55">
        <f>VLOOKUP($A$1,'For PTB'!$A$1:$AG$137,12,FALSE)</f>
        <v>5.5588476215099998E-2</v>
      </c>
      <c r="H17" s="10"/>
      <c r="I17" s="14">
        <f t="shared" si="0"/>
        <v>3.3908970491211006E-2</v>
      </c>
      <c r="J17" s="14">
        <f t="shared" si="1"/>
        <v>1.033908970491211</v>
      </c>
      <c r="K17" s="6">
        <f t="shared" si="2"/>
        <v>3.279686264362406E-2</v>
      </c>
      <c r="L17" s="39">
        <f t="shared" si="3"/>
        <v>3370.7759171186285</v>
      </c>
      <c r="M17" s="13">
        <f t="shared" si="4"/>
        <v>0.96720313735637597</v>
      </c>
      <c r="N17" s="4"/>
      <c r="O17" s="4"/>
      <c r="P17" s="4">
        <f t="shared" si="5"/>
        <v>1.8244173399969085E-2</v>
      </c>
      <c r="Q17" s="42">
        <f t="shared" si="6"/>
        <v>1875.0885105257935</v>
      </c>
    </row>
    <row r="18" spans="1:17" ht="15" x14ac:dyDescent="0.25">
      <c r="A18" s="71" t="s">
        <v>241</v>
      </c>
      <c r="B18" s="61" t="s">
        <v>31</v>
      </c>
      <c r="C18" s="54">
        <v>1.64</v>
      </c>
      <c r="D18" s="54"/>
      <c r="E18" s="54"/>
      <c r="F18" s="54"/>
      <c r="G18" s="55">
        <f>VLOOKUP($A$1,'For PTB'!$A$1:$AG$137,13,FALSE)</f>
        <v>0.251</v>
      </c>
      <c r="H18" s="7"/>
      <c r="I18" s="14">
        <f t="shared" si="0"/>
        <v>0.16063999999999998</v>
      </c>
      <c r="J18" s="14">
        <f t="shared" si="1"/>
        <v>1.1606399999999999</v>
      </c>
      <c r="K18" s="6">
        <f t="shared" si="2"/>
        <v>0.1384063964709126</v>
      </c>
      <c r="L18" s="39">
        <f t="shared" si="3"/>
        <v>14225.048080628621</v>
      </c>
      <c r="M18" s="13">
        <f t="shared" si="4"/>
        <v>0.86159360352908743</v>
      </c>
      <c r="N18" s="4"/>
      <c r="O18" s="4"/>
      <c r="P18" s="4">
        <f t="shared" si="5"/>
        <v>7.699243443857573E-2</v>
      </c>
      <c r="Q18" s="42">
        <f t="shared" si="6"/>
        <v>7913.0814012888304</v>
      </c>
    </row>
    <row r="19" spans="1:17" ht="16.5" customHeight="1" x14ac:dyDescent="0.25">
      <c r="A19" s="71" t="s">
        <v>242</v>
      </c>
      <c r="B19" s="73" t="s">
        <v>31</v>
      </c>
      <c r="C19" s="54">
        <v>1.21</v>
      </c>
      <c r="D19" s="54"/>
      <c r="E19" s="54"/>
      <c r="F19" s="54"/>
      <c r="G19" s="55">
        <f>VLOOKUP($A$1,'For PTB'!$A$1:$AG$137,14,FALSE)</f>
        <v>0.16699999999999998</v>
      </c>
      <c r="H19" s="8"/>
      <c r="I19" s="14">
        <f t="shared" si="0"/>
        <v>3.506999999999999E-2</v>
      </c>
      <c r="J19" s="14">
        <f t="shared" si="1"/>
        <v>1.0350699999999999</v>
      </c>
      <c r="K19" s="6">
        <f t="shared" si="2"/>
        <v>3.3881766450578214E-2</v>
      </c>
      <c r="L19" s="39">
        <f t="shared" si="3"/>
        <v>3482.2794979522155</v>
      </c>
      <c r="M19" s="13">
        <f t="shared" si="4"/>
        <v>0.96611823354942183</v>
      </c>
      <c r="N19" s="4"/>
      <c r="O19" s="4"/>
      <c r="P19" s="4">
        <f t="shared" si="5"/>
        <v>1.8847681527909065E-2</v>
      </c>
      <c r="Q19" s="42">
        <f t="shared" si="6"/>
        <v>1937.1155002885146</v>
      </c>
    </row>
    <row r="20" spans="1:17" ht="15" x14ac:dyDescent="0.25">
      <c r="A20" s="71" t="s">
        <v>243</v>
      </c>
      <c r="B20" s="53" t="s">
        <v>32</v>
      </c>
      <c r="C20" s="54">
        <v>1.1499999999999999</v>
      </c>
      <c r="D20" s="54"/>
      <c r="E20" s="54"/>
      <c r="F20" s="54"/>
      <c r="G20" s="55">
        <f>VLOOKUP($A$1,'For PTB'!$A$1:$AG$137,15,FALSE)</f>
        <v>0.17100000000000001</v>
      </c>
      <c r="H20" s="12"/>
      <c r="I20" s="14">
        <f t="shared" si="0"/>
        <v>2.5649999999999985E-2</v>
      </c>
      <c r="J20" s="14">
        <f t="shared" si="1"/>
        <v>1.02565</v>
      </c>
      <c r="K20" s="6">
        <f t="shared" si="2"/>
        <v>2.5008531175352202E-2</v>
      </c>
      <c r="L20" s="39">
        <f t="shared" si="3"/>
        <v>2570.3115424296775</v>
      </c>
      <c r="M20" s="13">
        <f t="shared" si="4"/>
        <v>0.97499146882464782</v>
      </c>
      <c r="P20" s="4">
        <f t="shared" si="5"/>
        <v>1.3911695889922519E-2</v>
      </c>
      <c r="Q20" s="42">
        <f t="shared" si="6"/>
        <v>1429.8077831888413</v>
      </c>
    </row>
    <row r="21" spans="1:17" ht="15" x14ac:dyDescent="0.25">
      <c r="A21" s="71" t="s">
        <v>24</v>
      </c>
      <c r="B21" s="53" t="s">
        <v>32</v>
      </c>
      <c r="C21" s="54">
        <v>1.63</v>
      </c>
      <c r="D21" s="54"/>
      <c r="E21" s="54"/>
      <c r="F21" s="54"/>
      <c r="G21" s="55">
        <f>VLOOKUP($A$1,'For PTB'!$A$1:$AG$137,16,FALSE)</f>
        <v>0.44522</v>
      </c>
      <c r="H21" s="9"/>
      <c r="I21" s="14">
        <f t="shared" si="0"/>
        <v>0.28048859999999998</v>
      </c>
      <c r="J21" s="14">
        <f t="shared" si="1"/>
        <v>1.2804886</v>
      </c>
      <c r="K21" s="6">
        <f t="shared" si="2"/>
        <v>0.21904810398155827</v>
      </c>
      <c r="L21" s="39">
        <f t="shared" si="3"/>
        <v>22513.19224081565</v>
      </c>
      <c r="M21" s="13">
        <f t="shared" si="4"/>
        <v>0.78095189601844173</v>
      </c>
      <c r="N21" s="4"/>
      <c r="O21" s="4"/>
      <c r="P21" s="4">
        <f t="shared" si="5"/>
        <v>0.12185164280495368</v>
      </c>
      <c r="Q21" s="42">
        <f t="shared" si="6"/>
        <v>12523.593719661139</v>
      </c>
    </row>
    <row r="22" spans="1:17" ht="15" x14ac:dyDescent="0.25">
      <c r="A22" s="71" t="s">
        <v>244</v>
      </c>
      <c r="B22" s="53" t="s">
        <v>32</v>
      </c>
      <c r="C22" s="54">
        <v>1.23</v>
      </c>
      <c r="D22" s="54"/>
      <c r="E22" s="54"/>
      <c r="F22" s="54"/>
      <c r="G22" s="55">
        <f>VLOOKUP($A$1,'For PTB'!$A$1:$AG$137,17,FALSE)</f>
        <v>0.76003859689999997</v>
      </c>
      <c r="H22" s="8"/>
      <c r="I22" s="14">
        <f t="shared" si="0"/>
        <v>0.17480887728699998</v>
      </c>
      <c r="J22" s="14">
        <f t="shared" si="1"/>
        <v>1.174808877287</v>
      </c>
      <c r="K22" s="6">
        <f t="shared" si="2"/>
        <v>0.1487977156681759</v>
      </c>
      <c r="L22" s="39">
        <f t="shared" si="3"/>
        <v>15293.040738275009</v>
      </c>
      <c r="M22" s="13">
        <f t="shared" si="4"/>
        <v>0.8512022843318241</v>
      </c>
      <c r="N22" s="4"/>
      <c r="O22" s="4"/>
      <c r="P22" s="4">
        <f t="shared" si="5"/>
        <v>8.2772896775760746E-2</v>
      </c>
      <c r="Q22" s="42">
        <f t="shared" si="6"/>
        <v>8507.1822287892464</v>
      </c>
    </row>
    <row r="23" spans="1:17" ht="15" x14ac:dyDescent="0.25">
      <c r="A23" s="71" t="s">
        <v>33</v>
      </c>
      <c r="B23" s="53" t="s">
        <v>32</v>
      </c>
      <c r="C23" s="54">
        <v>1.42</v>
      </c>
      <c r="D23" s="54"/>
      <c r="E23" s="54"/>
      <c r="F23" s="54"/>
      <c r="G23" s="55">
        <f>VLOOKUP($A$1,'For PTB'!$A$1:$AG$137,21,FALSE)</f>
        <v>4.2999999999999997E-2</v>
      </c>
      <c r="H23" s="7"/>
      <c r="I23" s="14">
        <f t="shared" si="0"/>
        <v>1.8059999999999996E-2</v>
      </c>
      <c r="J23" s="14">
        <f t="shared" si="1"/>
        <v>1.01806</v>
      </c>
      <c r="K23" s="6">
        <f t="shared" si="2"/>
        <v>1.7739622419110854E-2</v>
      </c>
      <c r="L23" s="39">
        <f t="shared" si="3"/>
        <v>1823.2320779847944</v>
      </c>
      <c r="M23" s="13">
        <f t="shared" si="4"/>
        <v>0.98226037758088913</v>
      </c>
      <c r="N23" s="4"/>
      <c r="O23" s="4"/>
      <c r="P23" s="4">
        <f t="shared" si="5"/>
        <v>9.8681618111162925E-3</v>
      </c>
      <c r="Q23" s="42">
        <f t="shared" si="6"/>
        <v>1014.2239073470395</v>
      </c>
    </row>
    <row r="24" spans="1:17" ht="15" x14ac:dyDescent="0.25">
      <c r="A24" s="71" t="s">
        <v>13</v>
      </c>
      <c r="B24" s="53" t="s">
        <v>32</v>
      </c>
      <c r="C24" s="54">
        <v>1.32</v>
      </c>
      <c r="D24" s="54"/>
      <c r="E24" s="54"/>
      <c r="F24" s="54"/>
      <c r="G24" s="55">
        <f>VLOOKUP($A$1,'For PTB'!$A$1:$AG$137,25,FALSE)</f>
        <v>0.1893473836211671</v>
      </c>
      <c r="H24" s="8"/>
      <c r="I24" s="14">
        <f t="shared" si="0"/>
        <v>6.0591162758773486E-2</v>
      </c>
      <c r="J24" s="14">
        <f t="shared" si="1"/>
        <v>1.0605911627587734</v>
      </c>
      <c r="K24" s="6">
        <f t="shared" si="2"/>
        <v>5.7129613074623241E-2</v>
      </c>
      <c r="L24" s="39">
        <f t="shared" si="3"/>
        <v>5871.6324789585542</v>
      </c>
      <c r="M24" s="13">
        <f t="shared" si="4"/>
        <v>0.94287038692537672</v>
      </c>
      <c r="N24" s="4"/>
      <c r="O24" s="4"/>
      <c r="P24" s="4">
        <f t="shared" si="5"/>
        <v>3.1779947323991815E-2</v>
      </c>
      <c r="Q24" s="42">
        <f t="shared" si="6"/>
        <v>3266.2600155090045</v>
      </c>
    </row>
    <row r="25" spans="1:17" ht="15" x14ac:dyDescent="0.25">
      <c r="A25" s="71" t="s">
        <v>138</v>
      </c>
      <c r="B25" s="58" t="s">
        <v>34</v>
      </c>
      <c r="C25" s="54">
        <v>1.4933837429111532</v>
      </c>
      <c r="D25" s="54"/>
      <c r="E25" s="54"/>
      <c r="F25" s="54"/>
      <c r="G25" s="55">
        <f>VLOOKUP($A$1,'For PTB'!$A$1:$AG$137,18,FALSE)</f>
        <v>6.8825578509999999E-2</v>
      </c>
      <c r="H25" s="8"/>
      <c r="I25" s="14">
        <f t="shared" si="0"/>
        <v>3.3957421533289227E-2</v>
      </c>
      <c r="J25" s="14">
        <f t="shared" si="1"/>
        <v>1.0339574215332892</v>
      </c>
      <c r="K25" s="6">
        <f t="shared" si="2"/>
        <v>3.2842185593032119E-2</v>
      </c>
      <c r="L25" s="39">
        <f t="shared" si="3"/>
        <v>3375.4340915305393</v>
      </c>
      <c r="M25" s="13">
        <f t="shared" si="4"/>
        <v>0.96715781440696791</v>
      </c>
      <c r="N25" s="4"/>
      <c r="O25" s="4"/>
      <c r="P25" s="4">
        <f t="shared" si="5"/>
        <v>1.8269385559954741E-2</v>
      </c>
      <c r="Q25" s="42">
        <f t="shared" si="6"/>
        <v>1877.6797505057164</v>
      </c>
    </row>
    <row r="26" spans="1:17" ht="30" x14ac:dyDescent="0.25">
      <c r="A26" s="71" t="s">
        <v>36</v>
      </c>
      <c r="B26" s="58" t="s">
        <v>34</v>
      </c>
      <c r="C26" s="54">
        <v>1.4583469253825283</v>
      </c>
      <c r="D26" s="54"/>
      <c r="E26" s="54"/>
      <c r="F26" s="54"/>
      <c r="G26" s="55">
        <f>VLOOKUP($A$1,'For PTB'!$A$1:$AG$137,22,FALSE)</f>
        <v>3.8246730310000004E-2</v>
      </c>
      <c r="H26" s="10"/>
      <c r="I26" s="14">
        <f t="shared" si="0"/>
        <v>1.7530271243523257E-2</v>
      </c>
      <c r="J26" s="14">
        <f t="shared" si="1"/>
        <v>1.0175302712435232</v>
      </c>
      <c r="K26" s="6">
        <f t="shared" si="2"/>
        <v>1.7228255255835802E-2</v>
      </c>
      <c r="L26" s="39">
        <f t="shared" si="3"/>
        <v>1770.6750960105471</v>
      </c>
      <c r="M26" s="41">
        <f t="shared" si="4"/>
        <v>0.98277174474416418</v>
      </c>
      <c r="N26" s="4"/>
      <c r="O26" s="4"/>
      <c r="P26" s="4">
        <f t="shared" si="5"/>
        <v>9.5836995044860547E-3</v>
      </c>
      <c r="Q26" s="42">
        <f t="shared" si="6"/>
        <v>984.98761414008447</v>
      </c>
    </row>
    <row r="27" spans="1:17" ht="30" x14ac:dyDescent="0.25">
      <c r="A27" s="71" t="s">
        <v>246</v>
      </c>
      <c r="B27" s="58" t="s">
        <v>34</v>
      </c>
      <c r="C27" s="54">
        <v>1.17</v>
      </c>
      <c r="D27" s="54"/>
      <c r="E27" s="54"/>
      <c r="F27" s="54"/>
      <c r="G27" s="55">
        <f>VLOOKUP($A$1,'For PTB'!$A$1:$AG$137,23,FALSE)</f>
        <v>0.50658556259999998</v>
      </c>
      <c r="H27" s="11"/>
      <c r="I27" s="14">
        <f t="shared" si="0"/>
        <v>8.6119545641999959E-2</v>
      </c>
      <c r="J27" s="14">
        <f t="shared" si="1"/>
        <v>1.0861195456419999</v>
      </c>
      <c r="K27" s="6">
        <f t="shared" si="2"/>
        <v>7.9291037517509294E-2</v>
      </c>
      <c r="L27" s="39">
        <f t="shared" si="3"/>
        <v>8149.3258245946763</v>
      </c>
      <c r="M27" s="13">
        <f t="shared" si="4"/>
        <v>0.92070896248249068</v>
      </c>
      <c r="N27" s="4"/>
      <c r="O27" s="4"/>
      <c r="P27" s="4">
        <f t="shared" si="5"/>
        <v>4.4107860353957452E-2</v>
      </c>
      <c r="Q27" s="42">
        <f t="shared" si="6"/>
        <v>4533.2907312600928</v>
      </c>
    </row>
    <row r="28" spans="1:17" ht="30" x14ac:dyDescent="0.25">
      <c r="A28" s="71" t="s">
        <v>247</v>
      </c>
      <c r="B28" s="58" t="s">
        <v>34</v>
      </c>
      <c r="C28" s="54">
        <v>1.39228305211812</v>
      </c>
      <c r="D28" s="54"/>
      <c r="E28" s="54"/>
      <c r="F28" s="54"/>
      <c r="G28" s="55">
        <f>VLOOKUP($A$1,'For PTB'!$A$1:$AG$137,24,FALSE)</f>
        <v>0.1250065139</v>
      </c>
      <c r="H28" s="12"/>
      <c r="I28" s="14">
        <f t="shared" si="0"/>
        <v>4.9037936807338194E-2</v>
      </c>
      <c r="J28" s="14">
        <f t="shared" si="1"/>
        <v>1.0490379368073381</v>
      </c>
      <c r="K28" s="6">
        <f t="shared" si="2"/>
        <v>4.6745627671560833E-2</v>
      </c>
      <c r="L28" s="39">
        <f t="shared" si="3"/>
        <v>4804.3935695332102</v>
      </c>
      <c r="M28" s="41">
        <f t="shared" si="4"/>
        <v>0.95325437232843913</v>
      </c>
      <c r="P28" s="4">
        <f t="shared" si="5"/>
        <v>2.6003564615231456E-2</v>
      </c>
      <c r="Q28" s="42">
        <f t="shared" si="6"/>
        <v>2672.5784815670631</v>
      </c>
    </row>
    <row r="29" spans="1:17" ht="15" x14ac:dyDescent="0.25">
      <c r="A29" s="71" t="s">
        <v>248</v>
      </c>
      <c r="B29" s="53" t="s">
        <v>46</v>
      </c>
      <c r="C29" s="54">
        <v>6.19</v>
      </c>
      <c r="D29" s="54"/>
      <c r="E29" s="74"/>
      <c r="F29" s="54"/>
      <c r="G29" s="55">
        <f>VLOOKUP($A$1,'For PTB'!$A$1:$AG$137,27,FALSE)</f>
        <v>7.4999999999999997E-3</v>
      </c>
      <c r="H29" s="7"/>
      <c r="I29" s="14">
        <f t="shared" si="0"/>
        <v>3.8925000000000001E-2</v>
      </c>
      <c r="J29" s="14">
        <f t="shared" si="1"/>
        <v>1.0389250000000001</v>
      </c>
      <c r="K29" s="6">
        <f t="shared" si="2"/>
        <v>3.746661212310802E-2</v>
      </c>
      <c r="L29" s="39">
        <f t="shared" si="3"/>
        <v>3850.7205769314442</v>
      </c>
      <c r="M29" s="13">
        <f t="shared" si="4"/>
        <v>0.96253338787689202</v>
      </c>
      <c r="N29" s="4"/>
      <c r="O29" s="4"/>
      <c r="P29" s="4">
        <f t="shared" si="5"/>
        <v>2.0841852335416997E-2</v>
      </c>
      <c r="Q29" s="42">
        <f t="shared" si="6"/>
        <v>2142.0711695429191</v>
      </c>
    </row>
    <row r="30" spans="1:17" ht="15" x14ac:dyDescent="0.25">
      <c r="A30" s="53"/>
      <c r="B30" s="53"/>
      <c r="C30" s="62"/>
      <c r="D30" s="62"/>
      <c r="E30" s="62"/>
      <c r="F30" s="62"/>
      <c r="G30" s="63"/>
      <c r="H30" s="7"/>
      <c r="L30" s="40"/>
      <c r="N30"/>
      <c r="O30"/>
      <c r="P30"/>
      <c r="Q30" s="43"/>
    </row>
    <row r="31" spans="1:17" x14ac:dyDescent="0.2">
      <c r="A31" s="64" t="s">
        <v>49</v>
      </c>
      <c r="K31" s="5">
        <f>SUM(K3:K29)</f>
        <v>1.3836167795731835</v>
      </c>
      <c r="L31" s="40">
        <f>SUM(L3:L29)</f>
        <v>142204.52028551605</v>
      </c>
      <c r="P31" s="5">
        <f>SUM(P3:P29)</f>
        <v>0.76967558512940171</v>
      </c>
      <c r="Q31" s="40">
        <f>SUM(Q3:Q29)</f>
        <v>79105.247185975793</v>
      </c>
    </row>
    <row r="32" spans="1:17" ht="15" x14ac:dyDescent="0.25">
      <c r="A32" s="65"/>
      <c r="B32" s="65"/>
      <c r="C32" s="66"/>
      <c r="D32" s="66"/>
      <c r="E32" s="66"/>
      <c r="F32" s="66"/>
      <c r="G32" s="63"/>
      <c r="H32" s="12"/>
    </row>
    <row r="33" spans="1:8" ht="15" x14ac:dyDescent="0.25">
      <c r="A33" s="65"/>
      <c r="B33" s="65"/>
      <c r="C33" s="66"/>
      <c r="D33" s="66"/>
      <c r="E33" s="66"/>
      <c r="F33" s="66"/>
      <c r="H33" s="12"/>
    </row>
    <row r="34" spans="1:8" ht="15" x14ac:dyDescent="0.25">
      <c r="A34" s="65"/>
      <c r="B34" s="65"/>
      <c r="C34" s="66"/>
      <c r="D34" s="66"/>
      <c r="E34" s="66"/>
      <c r="F34" s="66"/>
    </row>
    <row r="35" spans="1:8" ht="15" x14ac:dyDescent="0.25">
      <c r="A35" s="53"/>
      <c r="B35" s="53"/>
      <c r="C35" s="66"/>
      <c r="D35" s="66"/>
      <c r="E35" s="66"/>
      <c r="F35" s="66"/>
      <c r="H35" s="12"/>
    </row>
    <row r="36" spans="1:8" x14ac:dyDescent="0.2">
      <c r="A36" s="52"/>
      <c r="B36" s="52"/>
      <c r="H36" s="12"/>
    </row>
    <row r="37" spans="1:8" ht="15" x14ac:dyDescent="0.2">
      <c r="A37" s="53"/>
      <c r="B37" s="53"/>
      <c r="C37" s="67"/>
      <c r="D37" s="67"/>
      <c r="E37" s="67"/>
      <c r="F37" s="67"/>
      <c r="H37" s="12"/>
    </row>
    <row r="38" spans="1:8" x14ac:dyDescent="0.2">
      <c r="C38" s="68"/>
      <c r="D38" s="68"/>
      <c r="E38" s="68"/>
      <c r="F38" s="68"/>
      <c r="H38" s="12"/>
    </row>
    <row r="39" spans="1:8" x14ac:dyDescent="0.2">
      <c r="C39" s="68"/>
      <c r="D39" s="68"/>
      <c r="E39" s="68"/>
      <c r="F39" s="68"/>
      <c r="H39" s="12"/>
    </row>
    <row r="40" spans="1:8" x14ac:dyDescent="0.2">
      <c r="C40" s="68"/>
      <c r="D40" s="68"/>
      <c r="E40" s="68"/>
      <c r="F40" s="68"/>
      <c r="H40" s="12"/>
    </row>
    <row r="41" spans="1:8" x14ac:dyDescent="0.2">
      <c r="C41" s="68"/>
      <c r="D41" s="68"/>
      <c r="E41" s="68"/>
      <c r="F41" s="68"/>
      <c r="H41" s="12"/>
    </row>
    <row r="42" spans="1:8" x14ac:dyDescent="0.2">
      <c r="C42" s="68"/>
      <c r="D42" s="68"/>
      <c r="E42" s="68"/>
      <c r="F42" s="68"/>
      <c r="H42" s="12"/>
    </row>
  </sheetData>
  <sheetProtection algorithmName="SHA-512" hashValue="cDH9uB7h5jUBcy+HQvDFy/0j5XzTlIFcdKIfRB5DUWXOixoapEsvOgeRFVqd3qopyBIhIunzJypY3M/tKvKY5Q==" saltValue="JZedjdHc0R0WQGBRHhzDdg==" spinCount="100000" sheet="1" objects="1" scenarios="1"/>
  <protectedRanges>
    <protectedRange algorithmName="SHA-512" hashValue="3aLxxo+5K/vG/CW8UstZ0VZWLw6g23ufyLXl9BdTq13KaNXR5/jxxEIrt6u0vSp5iz8Rgv9R53cluOIzNqGuHQ==" saltValue="kQu2IluNieYxhtxbV5F+VA==" spinCount="100000" sqref="H2:Q31" name="Locked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F88FB2-90BC-491B-A68B-DD73204F873D}">
          <x14:formula1>
            <xm:f>'For PTB'!$A$3:$A$83</xm:f>
          </x14:formula1>
          <xm:sqref>A1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F8237-5108-4509-B7D4-E056F021EE14}">
  <dimension ref="A1:AG83"/>
  <sheetViews>
    <sheetView workbookViewId="0">
      <selection activeCell="D3" sqref="D3:D83"/>
    </sheetView>
  </sheetViews>
  <sheetFormatPr defaultRowHeight="15" x14ac:dyDescent="0.25"/>
  <cols>
    <col min="1" max="1" width="13" customWidth="1"/>
    <col min="3" max="3" width="13" customWidth="1"/>
    <col min="4" max="4" width="11.5703125" customWidth="1"/>
    <col min="5" max="5" width="4.42578125" customWidth="1"/>
    <col min="8" max="8" width="9.85546875" customWidth="1"/>
    <col min="9" max="9" width="11.5703125" customWidth="1"/>
    <col min="10" max="10" width="10.85546875" customWidth="1"/>
    <col min="12" max="12" width="11.85546875" customWidth="1"/>
    <col min="15" max="15" width="10.5703125" customWidth="1"/>
    <col min="17" max="17" width="10.42578125" customWidth="1"/>
    <col min="18" max="18" width="9.7109375" customWidth="1"/>
    <col min="21" max="22" width="9.85546875" customWidth="1"/>
    <col min="23" max="23" width="10" customWidth="1"/>
    <col min="26" max="26" width="9.5703125" customWidth="1"/>
    <col min="29" max="29" width="10" customWidth="1"/>
  </cols>
  <sheetData>
    <row r="1" spans="1:33" x14ac:dyDescent="0.25">
      <c r="C1" s="94" t="s">
        <v>224</v>
      </c>
      <c r="D1" s="94"/>
      <c r="E1" s="18"/>
      <c r="F1" s="93" t="s">
        <v>221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</row>
    <row r="2" spans="1:33" ht="75" x14ac:dyDescent="0.25">
      <c r="A2" t="s">
        <v>227</v>
      </c>
      <c r="B2" t="s">
        <v>226</v>
      </c>
      <c r="C2" s="15" t="s">
        <v>223</v>
      </c>
      <c r="D2" s="15" t="s">
        <v>225</v>
      </c>
      <c r="E2" s="15"/>
      <c r="F2" s="15" t="s">
        <v>7</v>
      </c>
      <c r="G2" s="15" t="s">
        <v>8</v>
      </c>
      <c r="H2" s="15" t="s">
        <v>9</v>
      </c>
      <c r="I2" s="15" t="s">
        <v>10</v>
      </c>
      <c r="J2" s="15" t="s">
        <v>137</v>
      </c>
      <c r="K2" s="15" t="s">
        <v>33</v>
      </c>
      <c r="L2" s="15" t="s">
        <v>37</v>
      </c>
      <c r="M2" s="15" t="s">
        <v>138</v>
      </c>
      <c r="N2" s="15" t="s">
        <v>139</v>
      </c>
      <c r="O2" s="15" t="s">
        <v>40</v>
      </c>
      <c r="P2" s="15" t="s">
        <v>12</v>
      </c>
      <c r="Q2" s="15" t="s">
        <v>36</v>
      </c>
      <c r="R2" s="15" t="s">
        <v>13</v>
      </c>
      <c r="S2" s="15" t="s">
        <v>14</v>
      </c>
      <c r="T2" s="15" t="s">
        <v>15</v>
      </c>
      <c r="U2" s="15" t="s">
        <v>44</v>
      </c>
      <c r="V2" s="15" t="s">
        <v>16</v>
      </c>
      <c r="W2" s="15" t="s">
        <v>45</v>
      </c>
      <c r="X2" s="15" t="s">
        <v>17</v>
      </c>
      <c r="Y2" s="15" t="s">
        <v>18</v>
      </c>
      <c r="Z2" s="15" t="s">
        <v>19</v>
      </c>
      <c r="AA2" s="15" t="s">
        <v>20</v>
      </c>
      <c r="AB2" s="15" t="s">
        <v>43</v>
      </c>
      <c r="AC2" s="15" t="s">
        <v>21</v>
      </c>
      <c r="AD2" s="15" t="s">
        <v>22</v>
      </c>
      <c r="AE2" s="15" t="s">
        <v>23</v>
      </c>
      <c r="AF2" s="15" t="s">
        <v>24</v>
      </c>
      <c r="AG2" s="15" t="s">
        <v>25</v>
      </c>
    </row>
    <row r="3" spans="1:33" x14ac:dyDescent="0.25">
      <c r="A3" t="s">
        <v>0</v>
      </c>
      <c r="B3" t="s">
        <v>140</v>
      </c>
      <c r="C3">
        <v>1191362</v>
      </c>
      <c r="D3" s="16">
        <v>0.308</v>
      </c>
      <c r="E3" s="16"/>
      <c r="F3" s="17">
        <v>2.2141407612614638E-2</v>
      </c>
      <c r="G3" s="17">
        <v>1E-4</v>
      </c>
      <c r="H3" s="17">
        <v>1.41E-2</v>
      </c>
      <c r="I3" s="17">
        <v>2.0099999999999996E-2</v>
      </c>
      <c r="J3" s="17">
        <v>0.54</v>
      </c>
      <c r="K3" s="17">
        <v>6.88E-2</v>
      </c>
      <c r="L3" s="17">
        <v>0.15340000000000001</v>
      </c>
      <c r="M3" s="17">
        <v>9.4499999999999987E-2</v>
      </c>
      <c r="N3" s="17">
        <v>0.16739999999999999</v>
      </c>
      <c r="O3" s="17">
        <v>7.8E-2</v>
      </c>
      <c r="P3" s="17">
        <v>3.6000000000000001E-5</v>
      </c>
      <c r="Q3" s="17">
        <v>3.8199999999999998E-2</v>
      </c>
      <c r="R3" s="17">
        <v>0.1893</v>
      </c>
      <c r="S3" s="17">
        <v>0.31</v>
      </c>
      <c r="T3" s="17">
        <v>0.307</v>
      </c>
      <c r="U3" s="17">
        <v>1.1287767157219254E-2</v>
      </c>
      <c r="V3" s="17">
        <v>0.03</v>
      </c>
      <c r="W3" s="17">
        <v>6.4999999999999994E-5</v>
      </c>
      <c r="X3" s="17">
        <v>8.6E-3</v>
      </c>
      <c r="Y3" s="17">
        <v>2.5700000000000002E-3</v>
      </c>
      <c r="Z3" s="17">
        <v>1.3100000000000001E-2</v>
      </c>
      <c r="AA3" s="17">
        <v>0.159</v>
      </c>
      <c r="AB3" s="17">
        <v>0.19470000000000001</v>
      </c>
      <c r="AC3" s="17">
        <v>7.0000000000000007E-2</v>
      </c>
      <c r="AD3" s="17">
        <v>0.56899999999999995</v>
      </c>
      <c r="AE3" s="17">
        <v>0.214</v>
      </c>
      <c r="AF3" s="17">
        <v>0.38200000000000001</v>
      </c>
      <c r="AG3" s="17">
        <v>0.67530000000000001</v>
      </c>
    </row>
    <row r="4" spans="1:33" x14ac:dyDescent="0.25">
      <c r="A4" t="s">
        <v>56</v>
      </c>
      <c r="B4" t="s">
        <v>141</v>
      </c>
      <c r="C4">
        <v>1021730</v>
      </c>
      <c r="D4" s="16">
        <v>6.9000000000000006E-2</v>
      </c>
      <c r="E4" s="16"/>
      <c r="F4" s="17">
        <v>0</v>
      </c>
      <c r="G4" s="17">
        <v>1E-4</v>
      </c>
      <c r="H4" s="17">
        <v>7.7999999999999988E-3</v>
      </c>
      <c r="I4" s="17">
        <v>1.9800000000000002E-2</v>
      </c>
      <c r="J4" s="17">
        <v>0.54</v>
      </c>
      <c r="K4" s="17">
        <v>5.8400000000000001E-2</v>
      </c>
      <c r="L4" s="17">
        <v>0.2351</v>
      </c>
      <c r="M4" s="17">
        <v>5.8400000000000001E-2</v>
      </c>
      <c r="N4" s="17">
        <v>0.1198</v>
      </c>
      <c r="O4" s="17">
        <v>0.25342848341263752</v>
      </c>
      <c r="P4" s="17">
        <v>9.0299999999999998E-3</v>
      </c>
      <c r="Q4" s="17">
        <v>5.3699999999999998E-2</v>
      </c>
      <c r="R4" s="17">
        <v>6.1100000000000002E-2</v>
      </c>
      <c r="S4" s="17">
        <v>0.23</v>
      </c>
      <c r="T4" s="17">
        <v>0.24600000000000002</v>
      </c>
      <c r="U4" s="17">
        <v>3.1047290025327252E-2</v>
      </c>
      <c r="V4" s="17">
        <v>0.03</v>
      </c>
      <c r="W4" s="17">
        <v>3.1589999999999998E-4</v>
      </c>
      <c r="X4" s="17">
        <v>8.5000000000000006E-3</v>
      </c>
      <c r="Y4" s="17">
        <v>2.5700000000000002E-3</v>
      </c>
      <c r="Z4" s="17">
        <v>1.78E-2</v>
      </c>
      <c r="AA4" s="17">
        <v>0.159</v>
      </c>
      <c r="AB4" s="17">
        <v>0.15229999999999999</v>
      </c>
      <c r="AC4" s="17">
        <v>2.1999999999999999E-2</v>
      </c>
      <c r="AD4" s="17">
        <v>0.45500000000000002</v>
      </c>
      <c r="AE4" s="17">
        <v>0.17499999999999999</v>
      </c>
      <c r="AF4" s="17">
        <v>0.38900000000000001</v>
      </c>
      <c r="AG4" s="17">
        <v>6.7299999999999999E-2</v>
      </c>
    </row>
    <row r="5" spans="1:33" x14ac:dyDescent="0.25">
      <c r="A5" t="s">
        <v>57</v>
      </c>
      <c r="B5" t="s">
        <v>142</v>
      </c>
      <c r="C5">
        <v>1297598</v>
      </c>
      <c r="D5" s="16">
        <v>0.16800000000000001</v>
      </c>
      <c r="E5" s="16"/>
      <c r="F5" s="17">
        <v>0.21043616299170501</v>
      </c>
      <c r="G5" s="17">
        <v>2.5000000000000001E-2</v>
      </c>
      <c r="H5" s="17">
        <v>1.46E-2</v>
      </c>
      <c r="I5" s="17">
        <v>3.5799999999999998E-2</v>
      </c>
      <c r="J5" s="17">
        <v>0.54</v>
      </c>
      <c r="K5" s="17">
        <v>6.88E-2</v>
      </c>
      <c r="L5" s="17">
        <v>0.127</v>
      </c>
      <c r="M5" s="17">
        <v>7.7299999999999994E-2</v>
      </c>
      <c r="N5" s="17">
        <v>0.1202</v>
      </c>
      <c r="O5" s="17">
        <v>0.105</v>
      </c>
      <c r="P5" s="17">
        <v>2.4570000000000002E-2</v>
      </c>
      <c r="Q5" s="17">
        <v>8.6699999999999999E-2</v>
      </c>
      <c r="R5" s="17">
        <v>0.13200000000000001</v>
      </c>
      <c r="S5" s="17">
        <v>0.51731249999999995</v>
      </c>
      <c r="T5" s="17">
        <v>0.29599999999999999</v>
      </c>
      <c r="U5" s="17">
        <v>3.1987805552812845E-2</v>
      </c>
      <c r="V5" s="17">
        <v>0.03</v>
      </c>
      <c r="W5" s="17">
        <v>3.1589999999999998E-4</v>
      </c>
      <c r="X5" s="17">
        <v>7.000000000000001E-3</v>
      </c>
      <c r="Y5" s="17">
        <v>2.5700000000000002E-3</v>
      </c>
      <c r="Z5" s="17">
        <v>1.78E-2</v>
      </c>
      <c r="AA5" s="17">
        <v>0.159</v>
      </c>
      <c r="AB5" s="17">
        <v>0.75319999999999998</v>
      </c>
      <c r="AC5" s="17">
        <v>1.6E-2</v>
      </c>
      <c r="AD5" s="17">
        <v>0.45700000000000002</v>
      </c>
      <c r="AE5" s="17">
        <v>0.14199999999999999</v>
      </c>
      <c r="AF5" s="17">
        <v>0.50800000000000001</v>
      </c>
      <c r="AG5" s="17">
        <v>0.48899999999999999</v>
      </c>
    </row>
    <row r="6" spans="1:33" x14ac:dyDescent="0.25">
      <c r="A6" t="s">
        <v>58</v>
      </c>
      <c r="B6" t="s">
        <v>143</v>
      </c>
      <c r="C6">
        <v>160432</v>
      </c>
      <c r="D6" s="16">
        <v>0.123</v>
      </c>
      <c r="E6" s="16"/>
      <c r="F6" s="17">
        <v>0</v>
      </c>
      <c r="G6" s="17">
        <v>1E-4</v>
      </c>
      <c r="H6" s="17">
        <v>3.6999999999999998E-2</v>
      </c>
      <c r="I6" s="17">
        <v>4.24E-2</v>
      </c>
      <c r="J6" s="17">
        <v>0.54</v>
      </c>
      <c r="K6" s="17">
        <v>7.000000000000001E-3</v>
      </c>
      <c r="L6" s="17">
        <v>0.40660000000000002</v>
      </c>
      <c r="M6" s="17">
        <v>0.1018</v>
      </c>
      <c r="N6" s="17">
        <v>9.9299999999999999E-2</v>
      </c>
      <c r="O6" s="17">
        <v>0.20300000000000001</v>
      </c>
      <c r="P6" s="17">
        <v>4.9114999999999999E-2</v>
      </c>
      <c r="Q6" s="17">
        <v>1.95E-2</v>
      </c>
      <c r="R6" s="17">
        <v>4.0899999999999999E-2</v>
      </c>
      <c r="S6" s="17">
        <v>0.31</v>
      </c>
      <c r="T6" s="17">
        <v>0.23</v>
      </c>
      <c r="U6" s="17">
        <v>3.1785638183926233E-2</v>
      </c>
      <c r="V6" s="17">
        <v>0.03</v>
      </c>
      <c r="W6" s="17">
        <v>1.593E-3</v>
      </c>
      <c r="X6" s="17">
        <v>1.1299999999999999E-2</v>
      </c>
      <c r="Y6" s="17">
        <v>2.5700000000000002E-3</v>
      </c>
      <c r="Z6" s="17">
        <v>7.9000000000000008E-3</v>
      </c>
      <c r="AA6" s="17">
        <v>0.159</v>
      </c>
      <c r="AB6" s="17">
        <v>0.62909999999999999</v>
      </c>
      <c r="AC6" s="17">
        <v>1.6E-2</v>
      </c>
      <c r="AD6" s="17">
        <v>0.42</v>
      </c>
      <c r="AE6" s="17">
        <v>0.40200000000000002</v>
      </c>
      <c r="AF6" s="17">
        <v>0.40100000000000002</v>
      </c>
      <c r="AG6" s="17">
        <v>3.95E-2</v>
      </c>
    </row>
    <row r="7" spans="1:33" x14ac:dyDescent="0.25">
      <c r="A7" t="s">
        <v>59</v>
      </c>
      <c r="B7" t="s">
        <v>144</v>
      </c>
      <c r="C7">
        <v>2928169</v>
      </c>
      <c r="D7" s="16">
        <v>0.30299999999999999</v>
      </c>
      <c r="E7" s="16"/>
      <c r="F7" s="17">
        <v>7.4499999999999995E-5</v>
      </c>
      <c r="G7" s="17">
        <v>1E-4</v>
      </c>
      <c r="H7" s="17">
        <v>1.46E-2</v>
      </c>
      <c r="I7" s="17">
        <v>2.41E-2</v>
      </c>
      <c r="J7" s="17">
        <v>0.54</v>
      </c>
      <c r="K7" s="17">
        <v>0.126</v>
      </c>
      <c r="L7" s="17">
        <v>0.24390000000000001</v>
      </c>
      <c r="M7" s="17">
        <v>2.7000000000000003E-2</v>
      </c>
      <c r="N7" s="17">
        <v>4.1900000000000007E-2</v>
      </c>
      <c r="O7" s="17">
        <v>0.45</v>
      </c>
      <c r="P7" s="17">
        <v>4.4730000000000004E-3</v>
      </c>
      <c r="Q7" s="17">
        <v>0.1444</v>
      </c>
      <c r="R7" s="17">
        <v>0.2505</v>
      </c>
      <c r="S7" s="17">
        <v>0.31</v>
      </c>
      <c r="T7" s="17">
        <v>0.249</v>
      </c>
      <c r="U7" s="17">
        <v>2.5483818804030004E-2</v>
      </c>
      <c r="V7" s="17">
        <v>0.03</v>
      </c>
      <c r="W7" s="17">
        <v>6.4999999999999994E-5</v>
      </c>
      <c r="X7" s="17">
        <v>8.6999999999999994E-3</v>
      </c>
      <c r="Y7" s="17">
        <v>2.5700000000000002E-3</v>
      </c>
      <c r="Z7" s="17">
        <v>9.7999999999999997E-3</v>
      </c>
      <c r="AA7" s="17">
        <v>0.3296</v>
      </c>
      <c r="AB7" s="17">
        <v>0.33040000000000008</v>
      </c>
      <c r="AC7" s="17">
        <v>1.7999999999999999E-2</v>
      </c>
      <c r="AD7" s="17">
        <v>0.78799999999999992</v>
      </c>
      <c r="AE7" s="17">
        <v>0.38</v>
      </c>
      <c r="AF7" s="17">
        <v>0.45700000000000002</v>
      </c>
      <c r="AG7" s="17">
        <v>0.78320000000000012</v>
      </c>
    </row>
    <row r="8" spans="1:33" x14ac:dyDescent="0.25">
      <c r="A8" t="s">
        <v>60</v>
      </c>
      <c r="B8" t="s">
        <v>145</v>
      </c>
      <c r="C8">
        <v>425998</v>
      </c>
      <c r="D8" s="16">
        <v>0.17</v>
      </c>
      <c r="E8" s="16"/>
      <c r="F8" s="17">
        <v>0.318972666680094</v>
      </c>
      <c r="G8" s="17">
        <v>1.2E-2</v>
      </c>
      <c r="H8" s="17">
        <v>1.3100000000000001E-2</v>
      </c>
      <c r="I8" s="17">
        <v>4.130000000000001E-2</v>
      </c>
      <c r="J8" s="17">
        <v>0.54</v>
      </c>
      <c r="K8" s="17">
        <v>1.4999999999999999E-2</v>
      </c>
      <c r="L8" s="17">
        <v>0.17050000000000001</v>
      </c>
      <c r="M8" s="17">
        <v>4.0899999999999999E-2</v>
      </c>
      <c r="N8" s="17">
        <v>8.3800000000000013E-2</v>
      </c>
      <c r="O8" s="17">
        <v>0.10300000000000001</v>
      </c>
      <c r="P8" s="17">
        <v>1.6590000000000001E-2</v>
      </c>
      <c r="Q8" s="17">
        <v>3.61E-2</v>
      </c>
      <c r="R8" s="17">
        <v>0.107949573163633</v>
      </c>
      <c r="S8" s="17">
        <v>0.51731249999999995</v>
      </c>
      <c r="T8" s="17">
        <v>0.28100000000000003</v>
      </c>
      <c r="U8" s="17">
        <v>3.2007100590400003E-2</v>
      </c>
      <c r="V8" s="17">
        <v>0.03</v>
      </c>
      <c r="W8" s="17">
        <v>3.1589999999999998E-4</v>
      </c>
      <c r="X8" s="17">
        <v>6.8999999999999999E-3</v>
      </c>
      <c r="Y8" s="17">
        <v>2.5700000000000002E-3</v>
      </c>
      <c r="Z8" s="17">
        <v>2.7699999999999999E-2</v>
      </c>
      <c r="AA8" s="17">
        <v>0.159</v>
      </c>
      <c r="AB8" s="17">
        <v>0.68689999999999996</v>
      </c>
      <c r="AC8" s="17">
        <v>0.01</v>
      </c>
      <c r="AD8" s="17">
        <v>0.45800000000000002</v>
      </c>
      <c r="AE8" s="17">
        <v>8.5999999999999993E-2</v>
      </c>
      <c r="AF8" s="17">
        <v>0.55500000000000005</v>
      </c>
      <c r="AG8" s="17">
        <v>0.90900000000000003</v>
      </c>
    </row>
    <row r="9" spans="1:33" x14ac:dyDescent="0.25">
      <c r="A9" t="s">
        <v>61</v>
      </c>
      <c r="B9" t="s">
        <v>146</v>
      </c>
      <c r="C9">
        <v>12834</v>
      </c>
      <c r="D9" s="16">
        <v>0.16500000000000001</v>
      </c>
      <c r="E9" s="16"/>
      <c r="F9" s="17">
        <v>0</v>
      </c>
      <c r="G9" s="17">
        <v>1.5E-3</v>
      </c>
      <c r="H9" s="17">
        <v>1.47E-2</v>
      </c>
      <c r="I9" s="17">
        <v>2.3900000000000001E-2</v>
      </c>
      <c r="J9" s="17">
        <v>0.54</v>
      </c>
      <c r="K9" s="17">
        <v>6.59E-2</v>
      </c>
      <c r="L9" s="17">
        <v>0.28029999999999999</v>
      </c>
      <c r="M9" s="17">
        <v>6.59E-2</v>
      </c>
      <c r="N9" s="17">
        <v>9.2600000000000002E-2</v>
      </c>
      <c r="O9" s="17">
        <v>0.35784040847187365</v>
      </c>
      <c r="P9" s="17">
        <v>3.6210000000000005E-3</v>
      </c>
      <c r="Q9" s="17">
        <v>6.9400000000000003E-2</v>
      </c>
      <c r="R9" s="17">
        <v>0.12820000000000001</v>
      </c>
      <c r="S9" s="17">
        <v>0.31</v>
      </c>
      <c r="T9" s="17">
        <v>0.27600000000000002</v>
      </c>
      <c r="U9" s="17">
        <v>2.0052591987140118E-2</v>
      </c>
      <c r="V9" s="17">
        <v>0.03</v>
      </c>
      <c r="W9" s="17">
        <v>6.4999999999999994E-5</v>
      </c>
      <c r="X9" s="17">
        <v>8.6999999999999994E-3</v>
      </c>
      <c r="Y9" s="17">
        <v>2.5700000000000002E-3</v>
      </c>
      <c r="Z9" s="17">
        <v>8.0000000000000002E-3</v>
      </c>
      <c r="AA9" s="17">
        <v>0.159</v>
      </c>
      <c r="AB9" s="17">
        <v>0.58030000000000004</v>
      </c>
      <c r="AC9" s="17">
        <v>3.7999999999999999E-2</v>
      </c>
      <c r="AD9" s="17">
        <v>0.61099999999999999</v>
      </c>
      <c r="AE9" s="17">
        <v>8.5000000000000006E-2</v>
      </c>
      <c r="AF9" s="17">
        <v>0.32800000000000007</v>
      </c>
      <c r="AG9" s="17">
        <v>0.38850000000000001</v>
      </c>
    </row>
    <row r="10" spans="1:33" x14ac:dyDescent="0.25">
      <c r="A10" t="s">
        <v>62</v>
      </c>
      <c r="B10" t="s">
        <v>147</v>
      </c>
      <c r="C10">
        <v>249734</v>
      </c>
      <c r="D10" s="16">
        <v>6.6000000000000003E-2</v>
      </c>
      <c r="E10" s="16"/>
      <c r="F10" s="17">
        <v>6.378E-4</v>
      </c>
      <c r="G10" s="17">
        <v>1E-3</v>
      </c>
      <c r="H10" s="17">
        <v>1.43E-2</v>
      </c>
      <c r="I10" s="17">
        <v>2.5700000000000004E-2</v>
      </c>
      <c r="J10" s="17">
        <v>0.54</v>
      </c>
      <c r="K10" s="17">
        <v>9.5000000000000001E-2</v>
      </c>
      <c r="L10" s="17">
        <v>0.20749999999999999</v>
      </c>
      <c r="M10" s="17">
        <v>5.5E-2</v>
      </c>
      <c r="N10" s="17">
        <v>0.10769999999999999</v>
      </c>
      <c r="O10" s="17">
        <v>0.23300000000000001</v>
      </c>
      <c r="P10" s="17">
        <v>4.3994999999999999E-2</v>
      </c>
      <c r="Q10" s="17">
        <v>6.6100000000000006E-2</v>
      </c>
      <c r="R10" s="17">
        <v>2.6599999999999999E-2</v>
      </c>
      <c r="S10" s="17">
        <v>0.23</v>
      </c>
      <c r="T10" s="17">
        <v>0.161</v>
      </c>
      <c r="U10" s="17">
        <v>1.7528879110816475E-2</v>
      </c>
      <c r="V10" s="17">
        <v>0.03</v>
      </c>
      <c r="W10" s="17">
        <v>3.7699999999999995E-4</v>
      </c>
      <c r="X10" s="17">
        <v>5.4000000000000003E-3</v>
      </c>
      <c r="Y10" s="17">
        <v>2.5700000000000002E-3</v>
      </c>
      <c r="Z10" s="17">
        <v>6.5000000000000006E-3</v>
      </c>
      <c r="AA10" s="17">
        <v>0.159</v>
      </c>
      <c r="AB10" s="17">
        <v>0.54510000000000003</v>
      </c>
      <c r="AC10" s="17">
        <v>8.7999999999999995E-2</v>
      </c>
      <c r="AD10" s="17">
        <v>0.41699999999999998</v>
      </c>
      <c r="AE10" s="17">
        <v>0.32100000000000001</v>
      </c>
      <c r="AF10" s="17">
        <v>0.36799999999999999</v>
      </c>
      <c r="AG10" s="17">
        <v>0.35730000000000006</v>
      </c>
    </row>
    <row r="11" spans="1:33" x14ac:dyDescent="0.25">
      <c r="A11" t="s">
        <v>63</v>
      </c>
      <c r="B11" t="s">
        <v>148</v>
      </c>
      <c r="C11">
        <v>55597</v>
      </c>
      <c r="D11" s="16">
        <v>0.13300000000000001</v>
      </c>
      <c r="E11" s="16"/>
      <c r="F11" s="17">
        <v>3.9070000000000001E-4</v>
      </c>
      <c r="G11" s="17">
        <v>0.255</v>
      </c>
      <c r="H11" s="17">
        <v>3.1E-2</v>
      </c>
      <c r="I11" s="17">
        <v>6.0600000000000008E-2</v>
      </c>
      <c r="J11" s="17">
        <v>0.54</v>
      </c>
      <c r="K11" s="17">
        <v>6.59E-2</v>
      </c>
      <c r="L11" s="17">
        <v>0.28029999999999999</v>
      </c>
      <c r="M11" s="17">
        <v>6.59E-2</v>
      </c>
      <c r="N11" s="17">
        <v>9.2600000000000002E-2</v>
      </c>
      <c r="O11" s="17">
        <v>0.16300000000000001</v>
      </c>
      <c r="P11" s="17">
        <v>1.1970000000000001E-2</v>
      </c>
      <c r="Q11" s="17">
        <v>6.9400000000000003E-2</v>
      </c>
      <c r="R11" s="17">
        <v>8.9700000000000002E-2</v>
      </c>
      <c r="S11" s="17">
        <v>0.51731249999999995</v>
      </c>
      <c r="T11" s="17">
        <v>0.29499999999999998</v>
      </c>
      <c r="U11" s="17">
        <v>3.0244830944200003E-2</v>
      </c>
      <c r="V11" s="17">
        <v>0.03</v>
      </c>
      <c r="W11" s="17">
        <v>3.1589999999999998E-4</v>
      </c>
      <c r="X11" s="17">
        <v>7.000000000000001E-3</v>
      </c>
      <c r="Y11" s="17">
        <v>2.5700000000000002E-3</v>
      </c>
      <c r="Z11" s="17">
        <v>1.78E-2</v>
      </c>
      <c r="AA11" s="17">
        <v>0.159</v>
      </c>
      <c r="AB11" s="17">
        <v>0.65610000000000002</v>
      </c>
      <c r="AC11" s="17">
        <v>4.2999999999999997E-2</v>
      </c>
      <c r="AD11" s="17">
        <v>0.29799999999999999</v>
      </c>
      <c r="AE11" s="17">
        <v>4.2999999999999997E-2</v>
      </c>
      <c r="AF11" s="17">
        <v>0.34</v>
      </c>
      <c r="AG11" s="17">
        <v>0.31290000000000001</v>
      </c>
    </row>
    <row r="12" spans="1:33" x14ac:dyDescent="0.25">
      <c r="A12" t="s">
        <v>64</v>
      </c>
      <c r="B12" t="s">
        <v>149</v>
      </c>
      <c r="C12">
        <v>763840</v>
      </c>
      <c r="D12" s="16">
        <v>0.13700000000000001</v>
      </c>
      <c r="E12" s="16"/>
      <c r="F12" s="17">
        <v>0.35698672256800001</v>
      </c>
      <c r="G12" s="17">
        <v>0.01</v>
      </c>
      <c r="H12" s="17">
        <v>1.7899999999999999E-2</v>
      </c>
      <c r="I12" s="17">
        <v>8.7300000000000003E-2</v>
      </c>
      <c r="J12" s="17">
        <v>0.54</v>
      </c>
      <c r="K12" s="17">
        <v>6.0000000000000001E-3</v>
      </c>
      <c r="L12" s="17">
        <v>0.14069999999999999</v>
      </c>
      <c r="M12" s="17">
        <v>2.6800000000000001E-2</v>
      </c>
      <c r="N12" s="17">
        <v>7.5499999999999998E-2</v>
      </c>
      <c r="O12" s="17">
        <v>2.5000000000000001E-2</v>
      </c>
      <c r="P12" s="17">
        <v>2.3730000000000001E-2</v>
      </c>
      <c r="Q12" s="17">
        <v>4.5699999999999991E-2</v>
      </c>
      <c r="R12" s="17">
        <v>0.1474</v>
      </c>
      <c r="S12" s="17">
        <v>0.51731249999999995</v>
      </c>
      <c r="T12" s="17">
        <v>0.33200000000000002</v>
      </c>
      <c r="U12" s="17">
        <v>3.8074507935275344E-2</v>
      </c>
      <c r="V12" s="17">
        <v>0.03</v>
      </c>
      <c r="W12" s="17">
        <v>3.1589999999999998E-4</v>
      </c>
      <c r="X12" s="17">
        <v>6.8999999999999999E-3</v>
      </c>
      <c r="Y12" s="17">
        <v>2.5700000000000002E-3</v>
      </c>
      <c r="Z12" s="17">
        <v>1.5900000000000001E-2</v>
      </c>
      <c r="AA12" s="17">
        <v>0.159</v>
      </c>
      <c r="AB12" s="17">
        <v>0.58150000000000002</v>
      </c>
      <c r="AC12" s="17">
        <v>4.2000000000000003E-2</v>
      </c>
      <c r="AD12" s="17">
        <v>0.496</v>
      </c>
      <c r="AE12" s="17">
        <v>0.125</v>
      </c>
      <c r="AF12" s="17">
        <v>0.57499999999999996</v>
      </c>
      <c r="AG12" s="17">
        <v>0.88280000000000003</v>
      </c>
    </row>
    <row r="13" spans="1:33" x14ac:dyDescent="0.25">
      <c r="A13" t="s">
        <v>65</v>
      </c>
      <c r="B13" t="s">
        <v>150</v>
      </c>
      <c r="C13">
        <v>451242</v>
      </c>
      <c r="D13" s="16">
        <v>0.155</v>
      </c>
      <c r="E13" s="16"/>
      <c r="F13" s="17">
        <v>0.22607187599550599</v>
      </c>
      <c r="G13" s="17">
        <v>1.4000000000000002E-2</v>
      </c>
      <c r="H13" s="17">
        <v>2.06E-2</v>
      </c>
      <c r="I13" s="17">
        <v>7.8700000000000006E-2</v>
      </c>
      <c r="J13" s="17">
        <v>0.54</v>
      </c>
      <c r="K13" s="17">
        <v>4.8000000000000001E-2</v>
      </c>
      <c r="L13" s="17">
        <v>0.17059999999999997</v>
      </c>
      <c r="M13" s="17">
        <v>4.8099999999999997E-2</v>
      </c>
      <c r="N13" s="17">
        <v>9.7299999999999998E-2</v>
      </c>
      <c r="O13" s="17">
        <v>8.199999999999999E-2</v>
      </c>
      <c r="P13" s="17">
        <v>3.4860000000000002E-2</v>
      </c>
      <c r="Q13" s="17">
        <v>1.8800000000000001E-2</v>
      </c>
      <c r="R13" s="17">
        <v>0.13900000000000001</v>
      </c>
      <c r="S13" s="17">
        <v>0.51731249999999995</v>
      </c>
      <c r="T13" s="17">
        <v>0.311</v>
      </c>
      <c r="U13" s="17">
        <v>3.3246179356217265E-2</v>
      </c>
      <c r="V13" s="17">
        <v>0.03</v>
      </c>
      <c r="W13" s="17">
        <v>3.1589999999999998E-4</v>
      </c>
      <c r="X13" s="17">
        <v>7.000000000000001E-3</v>
      </c>
      <c r="Y13" s="17">
        <v>2.5700000000000002E-3</v>
      </c>
      <c r="Z13" s="17">
        <v>1.78E-2</v>
      </c>
      <c r="AA13" s="17">
        <v>0.159</v>
      </c>
      <c r="AB13" s="17">
        <v>0.80210000000000004</v>
      </c>
      <c r="AC13" s="17">
        <v>8.9999999999999993E-3</v>
      </c>
      <c r="AD13" s="17">
        <v>0.52900000000000003</v>
      </c>
      <c r="AE13" s="17">
        <v>9.6999999999999989E-2</v>
      </c>
      <c r="AF13" s="17">
        <v>0.309</v>
      </c>
      <c r="AG13" s="17">
        <v>0.95730000000000004</v>
      </c>
    </row>
    <row r="14" spans="1:33" x14ac:dyDescent="0.25">
      <c r="A14" t="s">
        <v>66</v>
      </c>
      <c r="B14" t="s">
        <v>151</v>
      </c>
      <c r="C14">
        <v>376641</v>
      </c>
      <c r="D14" s="16">
        <v>0.14099999999999999</v>
      </c>
      <c r="E14" s="16"/>
      <c r="F14" s="17">
        <v>3.6664222558000003E-6</v>
      </c>
      <c r="G14" s="17">
        <v>6.0000000000000001E-3</v>
      </c>
      <c r="H14" s="17">
        <v>2.0899999999999998E-2</v>
      </c>
      <c r="I14" s="17">
        <v>2.2099999999999998E-2</v>
      </c>
      <c r="J14" s="17">
        <v>0.54</v>
      </c>
      <c r="K14" s="17">
        <v>5.4000000000000006E-2</v>
      </c>
      <c r="L14" s="17">
        <v>0.35719999999999996</v>
      </c>
      <c r="M14" s="17">
        <v>3.1699999999999999E-2</v>
      </c>
      <c r="N14" s="17">
        <v>4.9500000000000002E-2</v>
      </c>
      <c r="O14" s="17">
        <v>0.29499999999999998</v>
      </c>
      <c r="P14" s="17">
        <v>6.2677999999999998E-2</v>
      </c>
      <c r="Q14" s="17">
        <v>2.64E-2</v>
      </c>
      <c r="R14" s="17">
        <v>0.15959999999999999</v>
      </c>
      <c r="S14" s="17">
        <v>0.31</v>
      </c>
      <c r="T14" s="17">
        <v>0.255</v>
      </c>
      <c r="U14" s="17">
        <v>3.1418050894290936E-2</v>
      </c>
      <c r="V14" s="17">
        <v>0.03</v>
      </c>
      <c r="W14" s="17">
        <v>9.2399999999999996E-5</v>
      </c>
      <c r="X14" s="17">
        <v>7.1000000000000004E-3</v>
      </c>
      <c r="Y14" s="17">
        <v>2.5700000000000002E-3</v>
      </c>
      <c r="Z14" s="17">
        <v>8.6E-3</v>
      </c>
      <c r="AA14" s="17">
        <v>0.159</v>
      </c>
      <c r="AB14" s="17">
        <v>0.80940000000000001</v>
      </c>
      <c r="AC14" s="17">
        <v>3.7999999999999999E-2</v>
      </c>
      <c r="AD14" s="17">
        <v>0.40699999999999997</v>
      </c>
      <c r="AE14" s="17">
        <v>0.34200000000000003</v>
      </c>
      <c r="AF14" s="17">
        <v>0.55800000000000005</v>
      </c>
      <c r="AG14" s="17">
        <v>0.80940000000000001</v>
      </c>
    </row>
    <row r="15" spans="1:33" x14ac:dyDescent="0.25">
      <c r="A15" t="s">
        <v>67</v>
      </c>
      <c r="B15" t="s">
        <v>152</v>
      </c>
      <c r="C15">
        <v>904987</v>
      </c>
      <c r="D15" s="16">
        <v>0.13800000000000001</v>
      </c>
      <c r="E15" s="16"/>
      <c r="F15" s="17">
        <v>1.4506797762688001E-2</v>
      </c>
      <c r="G15" s="17">
        <v>4.2000000000000003E-2</v>
      </c>
      <c r="H15" s="17">
        <v>1.7600000000000001E-2</v>
      </c>
      <c r="I15" s="17">
        <v>8.7900000000000006E-2</v>
      </c>
      <c r="J15" s="17">
        <v>0.54</v>
      </c>
      <c r="K15" s="17">
        <v>7.000000000000001E-3</v>
      </c>
      <c r="L15" s="17">
        <v>0.153</v>
      </c>
      <c r="M15" s="17">
        <v>6.3700000000000007E-2</v>
      </c>
      <c r="N15" s="17">
        <v>0.10059999999999998</v>
      </c>
      <c r="O15" s="17">
        <v>0.114</v>
      </c>
      <c r="P15" s="17">
        <v>2.6459999999999997E-2</v>
      </c>
      <c r="Q15" s="17">
        <v>7.4700000000000003E-2</v>
      </c>
      <c r="R15" s="17">
        <v>8.1000000000000003E-2</v>
      </c>
      <c r="S15" s="17">
        <v>0.32450000000000001</v>
      </c>
      <c r="T15" s="17">
        <v>0.24600000000000002</v>
      </c>
      <c r="U15" s="17">
        <v>3.2172519729037202E-2</v>
      </c>
      <c r="V15" s="17">
        <v>0.03</v>
      </c>
      <c r="W15" s="17">
        <v>3.1589999999999998E-4</v>
      </c>
      <c r="X15" s="17">
        <v>7.000000000000001E-3</v>
      </c>
      <c r="Y15" s="17">
        <v>2.5700000000000002E-3</v>
      </c>
      <c r="Z15" s="17">
        <v>2.29E-2</v>
      </c>
      <c r="AA15" s="17">
        <v>0.159</v>
      </c>
      <c r="AB15" s="17">
        <v>0.71230000000000004</v>
      </c>
      <c r="AC15" s="17">
        <v>1.6E-2</v>
      </c>
      <c r="AD15" s="17">
        <v>0.67800000000000016</v>
      </c>
      <c r="AE15" s="17">
        <v>8.3000000000000004E-2</v>
      </c>
      <c r="AF15" s="17">
        <v>0.49299999999999999</v>
      </c>
      <c r="AG15" s="17">
        <v>0.76639999999999997</v>
      </c>
    </row>
    <row r="16" spans="1:33" x14ac:dyDescent="0.25">
      <c r="A16" t="s">
        <v>68</v>
      </c>
      <c r="B16" t="s">
        <v>153</v>
      </c>
      <c r="C16">
        <v>166603</v>
      </c>
      <c r="D16" s="16">
        <v>0.17799999999999999</v>
      </c>
      <c r="E16" s="16"/>
      <c r="F16" s="17">
        <v>0.31651569686039804</v>
      </c>
      <c r="G16" s="17">
        <v>4.2999999999999997E-2</v>
      </c>
      <c r="H16" s="17">
        <v>1.66E-2</v>
      </c>
      <c r="I16" s="17">
        <v>3.6200000000000003E-2</v>
      </c>
      <c r="J16" s="17">
        <v>0.54</v>
      </c>
      <c r="K16" s="17">
        <v>2.4E-2</v>
      </c>
      <c r="L16" s="17">
        <v>0.1298</v>
      </c>
      <c r="M16" s="17">
        <v>7.7600000000000002E-2</v>
      </c>
      <c r="N16" s="17">
        <v>0.1234</v>
      </c>
      <c r="O16" s="17">
        <v>7.5999999999999998E-2</v>
      </c>
      <c r="P16" s="17">
        <v>1.9529999999999999E-2</v>
      </c>
      <c r="Q16" s="17">
        <v>8.7599999999999997E-2</v>
      </c>
      <c r="R16" s="17">
        <v>0.15260000000000001</v>
      </c>
      <c r="S16" s="17">
        <v>0.51731249999999995</v>
      </c>
      <c r="T16" s="17">
        <v>0.308</v>
      </c>
      <c r="U16" s="17">
        <v>3.4924971325091321E-2</v>
      </c>
      <c r="V16" s="17">
        <v>0.03</v>
      </c>
      <c r="W16" s="17">
        <v>3.1589999999999998E-4</v>
      </c>
      <c r="X16" s="17">
        <v>7.1000000000000004E-3</v>
      </c>
      <c r="Y16" s="17">
        <v>2.5700000000000002E-3</v>
      </c>
      <c r="Z16" s="17">
        <v>1.43E-2</v>
      </c>
      <c r="AA16" s="17">
        <v>0.159</v>
      </c>
      <c r="AB16" s="17">
        <v>0.63339999999999996</v>
      </c>
      <c r="AC16" s="17">
        <v>1.4000000000000002E-2</v>
      </c>
      <c r="AD16" s="17">
        <v>0.53500000000000003</v>
      </c>
      <c r="AE16" s="17">
        <v>0.11599999999999999</v>
      </c>
      <c r="AF16" s="17">
        <v>0.52300000000000002</v>
      </c>
      <c r="AG16" s="17">
        <v>0.95459999999999989</v>
      </c>
    </row>
    <row r="17" spans="1:33" x14ac:dyDescent="0.25">
      <c r="A17" t="s">
        <v>69</v>
      </c>
      <c r="B17" t="s">
        <v>154</v>
      </c>
      <c r="C17">
        <v>668367</v>
      </c>
      <c r="D17" s="16">
        <v>0.24299999999999999</v>
      </c>
      <c r="E17" s="16"/>
      <c r="F17" s="17">
        <v>0.15044744312115121</v>
      </c>
      <c r="G17" s="17">
        <v>1.4999999999999999E-2</v>
      </c>
      <c r="H17" s="17">
        <v>1.8100000000000002E-2</v>
      </c>
      <c r="I17" s="17">
        <v>6.4000000000000001E-2</v>
      </c>
      <c r="J17" s="17">
        <v>0.54</v>
      </c>
      <c r="K17" s="17">
        <v>6.0000000000000001E-3</v>
      </c>
      <c r="L17" s="17">
        <v>7.8700000000000006E-2</v>
      </c>
      <c r="M17" s="17">
        <v>9.4700000000000006E-2</v>
      </c>
      <c r="N17" s="17">
        <v>0.16089999999999999</v>
      </c>
      <c r="O17" s="17">
        <v>5.5999999999999994E-2</v>
      </c>
      <c r="P17" s="17">
        <v>1.512E-2</v>
      </c>
      <c r="Q17" s="17">
        <v>7.3800000000000004E-2</v>
      </c>
      <c r="R17" s="17">
        <v>0.15620000000000001</v>
      </c>
      <c r="S17" s="17">
        <v>0.51731249999999995</v>
      </c>
      <c r="T17" s="17">
        <v>0.33800000000000002</v>
      </c>
      <c r="U17" s="17">
        <v>3.582918567851099E-2</v>
      </c>
      <c r="V17" s="17">
        <v>0.03</v>
      </c>
      <c r="W17" s="17">
        <v>3.1589999999999998E-4</v>
      </c>
      <c r="X17" s="17">
        <v>7.000000000000001E-3</v>
      </c>
      <c r="Y17" s="17">
        <v>2.5700000000000002E-3</v>
      </c>
      <c r="Z17" s="17">
        <v>1.61E-2</v>
      </c>
      <c r="AA17" s="17">
        <v>0.159</v>
      </c>
      <c r="AB17" s="17">
        <v>0.64770000000000005</v>
      </c>
      <c r="AC17" s="17">
        <v>1.9E-2</v>
      </c>
      <c r="AD17" s="17">
        <v>0.53100000000000003</v>
      </c>
      <c r="AE17" s="17">
        <v>0.115</v>
      </c>
      <c r="AF17" s="17">
        <v>0.52100000000000002</v>
      </c>
      <c r="AG17" s="17">
        <v>0.94789999999999996</v>
      </c>
    </row>
    <row r="18" spans="1:33" x14ac:dyDescent="0.25">
      <c r="A18" t="s">
        <v>70</v>
      </c>
      <c r="B18" t="s">
        <v>155</v>
      </c>
      <c r="C18">
        <v>26876</v>
      </c>
      <c r="D18" s="16">
        <v>0.248</v>
      </c>
      <c r="E18" s="16"/>
      <c r="F18" s="17">
        <v>1.695842151864E-2</v>
      </c>
      <c r="G18" s="17">
        <v>1E-4</v>
      </c>
      <c r="H18" s="17">
        <v>2.0799999999999999E-2</v>
      </c>
      <c r="I18" s="17">
        <v>7.8600000000000003E-2</v>
      </c>
      <c r="J18" s="17">
        <v>0.54</v>
      </c>
      <c r="K18" s="17">
        <v>2.6000000000000002E-2</v>
      </c>
      <c r="L18" s="17">
        <v>0.1739</v>
      </c>
      <c r="M18" s="17">
        <v>9.9299999999999999E-2</v>
      </c>
      <c r="N18" s="17">
        <v>0.13120000000000001</v>
      </c>
      <c r="O18" s="17">
        <v>0.121</v>
      </c>
      <c r="P18" s="17">
        <v>1.512E-2</v>
      </c>
      <c r="Q18" s="17">
        <v>4.4299999999999999E-2</v>
      </c>
      <c r="R18" s="17">
        <v>0.1061</v>
      </c>
      <c r="S18" s="17">
        <v>0.51731249999999995</v>
      </c>
      <c r="T18" s="17">
        <v>0.28199999999999997</v>
      </c>
      <c r="U18" s="17">
        <v>3.3446789896881809E-2</v>
      </c>
      <c r="V18" s="17">
        <v>0.03</v>
      </c>
      <c r="W18" s="17">
        <v>3.1589999999999998E-4</v>
      </c>
      <c r="X18" s="17">
        <v>7.000000000000001E-3</v>
      </c>
      <c r="Y18" s="17">
        <v>2.5700000000000002E-3</v>
      </c>
      <c r="Z18" s="17">
        <v>1.89E-2</v>
      </c>
      <c r="AA18" s="17">
        <v>0.159</v>
      </c>
      <c r="AB18" s="17">
        <v>0.35949999999999993</v>
      </c>
      <c r="AC18" s="17">
        <v>1.2E-2</v>
      </c>
      <c r="AD18" s="17">
        <v>0.30299999999999999</v>
      </c>
      <c r="AE18" s="17">
        <v>0.14000000000000001</v>
      </c>
      <c r="AF18" s="17">
        <v>0.34200000000000003</v>
      </c>
      <c r="AG18" s="17">
        <v>0.88519999999999999</v>
      </c>
    </row>
    <row r="19" spans="1:33" x14ac:dyDescent="0.25">
      <c r="A19" t="s">
        <v>71</v>
      </c>
      <c r="B19" t="s">
        <v>156</v>
      </c>
      <c r="C19">
        <v>174538</v>
      </c>
      <c r="D19" s="16">
        <v>0.161</v>
      </c>
      <c r="E19" s="16"/>
      <c r="F19" s="17">
        <v>0.20560685626394642</v>
      </c>
      <c r="G19" s="17">
        <v>4.1000000000000009E-2</v>
      </c>
      <c r="H19" s="17">
        <v>1.46E-2</v>
      </c>
      <c r="I19" s="17">
        <v>3.5499999999999997E-2</v>
      </c>
      <c r="J19" s="17">
        <v>0.54</v>
      </c>
      <c r="K19" s="17">
        <v>1.4999999999999999E-2</v>
      </c>
      <c r="L19" s="17">
        <v>0.1691</v>
      </c>
      <c r="M19" s="17">
        <v>3.7600000000000001E-2</v>
      </c>
      <c r="N19" s="17">
        <v>7.0999999999999994E-2</v>
      </c>
      <c r="O19" s="17">
        <v>0.217</v>
      </c>
      <c r="P19" s="17">
        <v>1.491E-2</v>
      </c>
      <c r="Q19" s="17">
        <v>8.2199999999999995E-2</v>
      </c>
      <c r="R19" s="17">
        <v>0.13400000000000001</v>
      </c>
      <c r="S19" s="17">
        <v>0.51731249999999995</v>
      </c>
      <c r="T19" s="17">
        <v>0.249</v>
      </c>
      <c r="U19" s="17">
        <v>2.9492880296149951E-2</v>
      </c>
      <c r="V19" s="17">
        <v>0.03</v>
      </c>
      <c r="W19" s="17">
        <v>3.1589999999999998E-4</v>
      </c>
      <c r="X19" s="17">
        <v>7.1000000000000004E-3</v>
      </c>
      <c r="Y19" s="17">
        <v>2.5700000000000002E-3</v>
      </c>
      <c r="Z19" s="17">
        <v>2.1899999999999999E-2</v>
      </c>
      <c r="AA19" s="17">
        <v>0.159</v>
      </c>
      <c r="AB19" s="17">
        <v>0.67400000000000004</v>
      </c>
      <c r="AC19" s="17">
        <v>1.2E-2</v>
      </c>
      <c r="AD19" s="17">
        <v>0.56499999999999995</v>
      </c>
      <c r="AE19" s="17">
        <v>0.11</v>
      </c>
      <c r="AF19" s="17">
        <v>0.57199999999999995</v>
      </c>
      <c r="AG19" s="17">
        <v>0.70489999999999997</v>
      </c>
    </row>
    <row r="20" spans="1:33" x14ac:dyDescent="0.25">
      <c r="A20" t="s">
        <v>72</v>
      </c>
      <c r="B20" t="s">
        <v>157</v>
      </c>
      <c r="C20">
        <v>903647</v>
      </c>
      <c r="D20" s="16">
        <v>0.20399999999999999</v>
      </c>
      <c r="E20" s="16"/>
      <c r="F20" s="17">
        <v>0.29876619767659995</v>
      </c>
      <c r="G20" s="17">
        <v>3.5999999999999997E-2</v>
      </c>
      <c r="H20" s="17">
        <v>2.2499999999999999E-2</v>
      </c>
      <c r="I20" s="17">
        <v>4.6899999999999997E-2</v>
      </c>
      <c r="J20" s="17">
        <v>0.54</v>
      </c>
      <c r="K20" s="17">
        <v>0.01</v>
      </c>
      <c r="L20" s="17">
        <v>0.152</v>
      </c>
      <c r="M20" s="17">
        <v>4.5999999999999999E-2</v>
      </c>
      <c r="N20" s="17">
        <v>6.9099999999999995E-2</v>
      </c>
      <c r="O20" s="17">
        <v>0.17800000000000002</v>
      </c>
      <c r="P20" s="17">
        <v>2.1000000000000001E-2</v>
      </c>
      <c r="Q20" s="17">
        <v>7.2700000000000001E-2</v>
      </c>
      <c r="R20" s="17">
        <v>9.4E-2</v>
      </c>
      <c r="S20" s="17">
        <v>0.23</v>
      </c>
      <c r="T20" s="17">
        <v>0.26800000000000002</v>
      </c>
      <c r="U20" s="17">
        <v>3.3179062342555042E-2</v>
      </c>
      <c r="V20" s="17">
        <v>0.03</v>
      </c>
      <c r="W20" s="17">
        <v>3.1589999999999998E-4</v>
      </c>
      <c r="X20" s="17">
        <v>7.000000000000001E-3</v>
      </c>
      <c r="Y20" s="17">
        <v>2.5700000000000002E-3</v>
      </c>
      <c r="Z20" s="17">
        <v>1.78E-2</v>
      </c>
      <c r="AA20" s="17">
        <v>0.159</v>
      </c>
      <c r="AB20" s="17">
        <v>0.48109999999999997</v>
      </c>
      <c r="AC20" s="17">
        <v>1.4000000000000002E-2</v>
      </c>
      <c r="AD20" s="17">
        <v>0.35699999999999998</v>
      </c>
      <c r="AE20" s="17">
        <v>0.14199999999999999</v>
      </c>
      <c r="AF20" s="17">
        <v>0.59299999999999997</v>
      </c>
      <c r="AG20" s="17">
        <v>0.80030000000000001</v>
      </c>
    </row>
    <row r="21" spans="1:33" x14ac:dyDescent="0.25">
      <c r="A21" t="s">
        <v>73</v>
      </c>
      <c r="B21" t="s">
        <v>158</v>
      </c>
      <c r="C21">
        <v>3542944</v>
      </c>
      <c r="D21" s="16">
        <v>0.14399999999999999</v>
      </c>
      <c r="E21" s="16"/>
      <c r="F21" s="17">
        <v>0.28208847193335718</v>
      </c>
      <c r="G21" s="17">
        <v>1.0999999999999999E-2</v>
      </c>
      <c r="H21" s="17">
        <v>1.3000000000000001E-2</v>
      </c>
      <c r="I21" s="17">
        <v>3.5799999999999998E-2</v>
      </c>
      <c r="J21" s="17">
        <v>0.54</v>
      </c>
      <c r="K21" s="17">
        <v>0.05</v>
      </c>
      <c r="L21" s="17">
        <v>0.1414</v>
      </c>
      <c r="M21" s="17">
        <v>8.3900000000000002E-2</v>
      </c>
      <c r="N21" s="17">
        <v>0.13469999999999999</v>
      </c>
      <c r="O21" s="17">
        <v>9.0752133775973937E-2</v>
      </c>
      <c r="P21" s="17">
        <v>2.0789999999999996E-2</v>
      </c>
      <c r="Q21" s="17">
        <v>5.2000000000000005E-2</v>
      </c>
      <c r="R21" s="17">
        <v>0.153</v>
      </c>
      <c r="S21" s="17">
        <v>0.58799999999999997</v>
      </c>
      <c r="T21" s="17">
        <v>0.27600000000000002</v>
      </c>
      <c r="U21" s="17">
        <v>3.8161809256758598E-2</v>
      </c>
      <c r="V21" s="17">
        <v>0.03</v>
      </c>
      <c r="W21" s="17">
        <v>3.1589999999999998E-4</v>
      </c>
      <c r="X21" s="17">
        <v>7.000000000000001E-3</v>
      </c>
      <c r="Y21" s="17">
        <v>2.5700000000000002E-3</v>
      </c>
      <c r="Z21" s="17">
        <v>1.78E-2</v>
      </c>
      <c r="AA21" s="17">
        <v>0.159</v>
      </c>
      <c r="AB21" s="17">
        <v>0.7137</v>
      </c>
      <c r="AC21" s="17">
        <v>0.09</v>
      </c>
      <c r="AD21" s="17">
        <v>0.53400000000000003</v>
      </c>
      <c r="AE21" s="17">
        <v>0.14099999999999999</v>
      </c>
      <c r="AF21" s="17">
        <v>0.441</v>
      </c>
      <c r="AG21" s="17">
        <v>0.92949999999999999</v>
      </c>
    </row>
    <row r="22" spans="1:33" x14ac:dyDescent="0.25">
      <c r="A22" t="s">
        <v>74</v>
      </c>
      <c r="B22" t="s">
        <v>159</v>
      </c>
      <c r="C22">
        <v>19720</v>
      </c>
      <c r="D22" s="16">
        <v>0.21299999999999999</v>
      </c>
      <c r="E22" s="16"/>
      <c r="F22" s="17">
        <v>2.4937800840000003E-2</v>
      </c>
      <c r="G22" s="17">
        <v>0.01</v>
      </c>
      <c r="H22" s="17">
        <v>2.1099999999999997E-2</v>
      </c>
      <c r="I22" s="17">
        <v>7.9799999999999996E-2</v>
      </c>
      <c r="J22" s="17">
        <v>0.54</v>
      </c>
      <c r="K22" s="17">
        <v>6.59E-2</v>
      </c>
      <c r="L22" s="17">
        <v>0.28029999999999999</v>
      </c>
      <c r="M22" s="17">
        <v>6.59E-2</v>
      </c>
      <c r="N22" s="17">
        <v>9.2600000000000002E-2</v>
      </c>
      <c r="O22" s="17">
        <v>0.28232341663246019</v>
      </c>
      <c r="P22" s="17">
        <v>3.6000000000000001E-5</v>
      </c>
      <c r="Q22" s="17">
        <v>6.9400000000000003E-2</v>
      </c>
      <c r="R22" s="17">
        <v>0.129</v>
      </c>
      <c r="S22" s="17">
        <v>0.23</v>
      </c>
      <c r="T22" s="17">
        <v>0.255</v>
      </c>
      <c r="U22" s="17">
        <v>1.1097680133720001E-2</v>
      </c>
      <c r="V22" s="17">
        <v>0.03</v>
      </c>
      <c r="W22" s="17">
        <v>3.1589999999999998E-4</v>
      </c>
      <c r="X22" s="17">
        <v>7.000000000000001E-3</v>
      </c>
      <c r="Y22" s="17">
        <v>2.5700000000000002E-3</v>
      </c>
      <c r="Z22" s="17">
        <v>1.3100000000000001E-2</v>
      </c>
      <c r="AA22" s="17">
        <v>0.159</v>
      </c>
      <c r="AB22" s="17">
        <v>0.49469999999999997</v>
      </c>
      <c r="AC22" s="17">
        <v>2.8000000000000004E-2</v>
      </c>
      <c r="AD22" s="17">
        <v>0.55500000000000005</v>
      </c>
      <c r="AE22" s="17">
        <v>0.21600000000000003</v>
      </c>
      <c r="AF22" s="17">
        <v>0.376</v>
      </c>
      <c r="AG22" s="17">
        <v>0.8589</v>
      </c>
    </row>
    <row r="23" spans="1:33" x14ac:dyDescent="0.25">
      <c r="A23" t="s">
        <v>75</v>
      </c>
      <c r="B23" t="s">
        <v>160</v>
      </c>
      <c r="C23">
        <v>210716</v>
      </c>
      <c r="D23" s="16">
        <v>0.09</v>
      </c>
      <c r="E23" s="16"/>
      <c r="F23" s="17">
        <v>6.6199999999999996E-5</v>
      </c>
      <c r="G23" s="17">
        <v>8.9999999999999993E-3</v>
      </c>
      <c r="H23" s="17">
        <v>3.1600000000000003E-2</v>
      </c>
      <c r="I23" s="17">
        <v>3.6700000000000003E-2</v>
      </c>
      <c r="J23" s="17">
        <v>0.54</v>
      </c>
      <c r="K23" s="17">
        <v>1.4999999999999999E-2</v>
      </c>
      <c r="L23" s="17">
        <v>0.27579999999999999</v>
      </c>
      <c r="M23" s="17">
        <v>5.4699999999999999E-2</v>
      </c>
      <c r="N23" s="17">
        <v>6.2E-2</v>
      </c>
      <c r="O23" s="17">
        <v>0.35</v>
      </c>
      <c r="P23" s="17">
        <v>5.0699000000000008E-2</v>
      </c>
      <c r="Q23" s="17">
        <v>9.7199999999999995E-2</v>
      </c>
      <c r="R23" s="17">
        <v>5.7299999999999997E-2</v>
      </c>
      <c r="S23" s="17">
        <v>0.23</v>
      </c>
      <c r="T23" s="17">
        <v>0.191</v>
      </c>
      <c r="U23" s="17">
        <v>1.5887542159881952E-2</v>
      </c>
      <c r="V23" s="17">
        <v>0.03</v>
      </c>
      <c r="W23" s="17">
        <v>4.4029999999999998E-3</v>
      </c>
      <c r="X23" s="17">
        <v>5.3E-3</v>
      </c>
      <c r="Y23" s="17">
        <v>2.5700000000000002E-3</v>
      </c>
      <c r="Z23" s="17">
        <v>1.2E-2</v>
      </c>
      <c r="AA23" s="17">
        <v>0.159</v>
      </c>
      <c r="AB23" s="17">
        <v>0.54379999999999995</v>
      </c>
      <c r="AC23" s="17">
        <v>5.2000000000000005E-2</v>
      </c>
      <c r="AD23" s="17">
        <v>0.33399999999999996</v>
      </c>
      <c r="AE23" s="17">
        <v>8.6999999999999994E-2</v>
      </c>
      <c r="AF23" s="17">
        <v>0.32600000000000001</v>
      </c>
      <c r="AG23" s="17">
        <v>6.2600000000000003E-2</v>
      </c>
    </row>
    <row r="24" spans="1:33" x14ac:dyDescent="0.25">
      <c r="A24" t="s">
        <v>76</v>
      </c>
      <c r="B24" t="s">
        <v>161</v>
      </c>
      <c r="C24">
        <v>45181</v>
      </c>
      <c r="D24" s="16">
        <v>0.16700000000000001</v>
      </c>
      <c r="E24" s="16"/>
      <c r="F24" s="17">
        <v>0.25441770148800003</v>
      </c>
      <c r="G24" s="17">
        <v>8.5999999999999993E-2</v>
      </c>
      <c r="H24" s="17">
        <v>1.46E-2</v>
      </c>
      <c r="I24" s="17">
        <v>3.5499999999999997E-2</v>
      </c>
      <c r="J24" s="17">
        <v>0.54</v>
      </c>
      <c r="K24" s="17">
        <v>5.4299999999999994E-2</v>
      </c>
      <c r="L24" s="17">
        <v>0.13159999999999999</v>
      </c>
      <c r="M24" s="17">
        <v>5.4299999999999994E-2</v>
      </c>
      <c r="N24" s="17">
        <v>0.12809999999999999</v>
      </c>
      <c r="O24" s="17">
        <v>0.15804914429116088</v>
      </c>
      <c r="P24" s="17">
        <v>4.62E-3</v>
      </c>
      <c r="Q24" s="17">
        <v>6.4399999999999999E-2</v>
      </c>
      <c r="R24" s="17">
        <v>0.10150000000000001</v>
      </c>
      <c r="S24" s="17">
        <v>0.51731249999999995</v>
      </c>
      <c r="T24" s="17">
        <v>0.27700000000000002</v>
      </c>
      <c r="U24" s="17">
        <v>3.1096578310599997E-2</v>
      </c>
      <c r="V24" s="17">
        <v>0.03</v>
      </c>
      <c r="W24" s="17">
        <v>3.1589999999999998E-4</v>
      </c>
      <c r="X24" s="17">
        <v>7.000000000000001E-3</v>
      </c>
      <c r="Y24" s="17">
        <v>2.5700000000000002E-3</v>
      </c>
      <c r="Z24" s="17">
        <v>1.78E-2</v>
      </c>
      <c r="AA24" s="17">
        <v>0.159</v>
      </c>
      <c r="AB24" s="17">
        <v>0.55669999999999997</v>
      </c>
      <c r="AC24" s="17">
        <v>1.2E-2</v>
      </c>
      <c r="AD24" s="17">
        <v>0.51800000000000002</v>
      </c>
      <c r="AE24" s="17">
        <v>8.5999999999999993E-2</v>
      </c>
      <c r="AF24" s="17">
        <v>0.52100000000000002</v>
      </c>
      <c r="AG24" s="17">
        <v>0.62029999999999996</v>
      </c>
    </row>
    <row r="25" spans="1:33" x14ac:dyDescent="0.25">
      <c r="A25" t="s">
        <v>77</v>
      </c>
      <c r="B25" t="s">
        <v>162</v>
      </c>
      <c r="C25">
        <v>104297</v>
      </c>
      <c r="D25" s="16">
        <v>0.151</v>
      </c>
      <c r="E25" s="16"/>
      <c r="F25" s="17">
        <v>2.7981187920000001E-2</v>
      </c>
      <c r="G25" s="17">
        <v>8.0000000000000002E-3</v>
      </c>
      <c r="H25" s="17">
        <v>2.0799999999999999E-2</v>
      </c>
      <c r="I25" s="17">
        <v>7.8299999999999995E-2</v>
      </c>
      <c r="J25" s="17">
        <v>0.54</v>
      </c>
      <c r="K25" s="17">
        <v>2.4E-2</v>
      </c>
      <c r="L25" s="17">
        <v>0.16079999999999997</v>
      </c>
      <c r="M25" s="17">
        <v>7.5300000000000006E-2</v>
      </c>
      <c r="N25" s="17">
        <v>0.11899999999999998</v>
      </c>
      <c r="O25" s="17">
        <v>9.8000000000000004E-2</v>
      </c>
      <c r="P25" s="17">
        <v>1.554E-2</v>
      </c>
      <c r="Q25" s="17">
        <v>5.62E-2</v>
      </c>
      <c r="R25" s="17">
        <v>0.19900000000000001</v>
      </c>
      <c r="S25" s="17">
        <v>0.51731249999999995</v>
      </c>
      <c r="T25" s="17">
        <v>0.29499999999999998</v>
      </c>
      <c r="U25" s="17">
        <v>3.2360890807600004E-2</v>
      </c>
      <c r="V25" s="17">
        <v>0.03</v>
      </c>
      <c r="W25" s="17">
        <v>3.1589999999999998E-4</v>
      </c>
      <c r="X25" s="17">
        <v>7.1000000000000004E-3</v>
      </c>
      <c r="Y25" s="17">
        <v>2.5700000000000002E-3</v>
      </c>
      <c r="Z25" s="17">
        <v>1.78E-2</v>
      </c>
      <c r="AA25" s="17">
        <v>0.159</v>
      </c>
      <c r="AB25" s="17">
        <v>0.75439999999999996</v>
      </c>
      <c r="AC25" s="17">
        <v>6.0000000000000001E-3</v>
      </c>
      <c r="AD25" s="17">
        <v>0.51600000000000001</v>
      </c>
      <c r="AE25" s="17">
        <v>0.10199999999999999</v>
      </c>
      <c r="AF25" s="17">
        <v>0.40699999999999997</v>
      </c>
      <c r="AG25" s="17">
        <v>0.48060000000000003</v>
      </c>
    </row>
    <row r="26" spans="1:33" x14ac:dyDescent="0.25">
      <c r="A26" t="s">
        <v>78</v>
      </c>
      <c r="B26" t="s">
        <v>163</v>
      </c>
      <c r="C26">
        <v>31556</v>
      </c>
      <c r="D26" s="16">
        <v>0.125</v>
      </c>
      <c r="E26" s="16"/>
      <c r="F26" s="17">
        <v>2.4269989020480001E-4</v>
      </c>
      <c r="G26" s="17">
        <v>0.33500000000000002</v>
      </c>
      <c r="H26" s="17">
        <v>2.8799999999999999E-2</v>
      </c>
      <c r="I26" s="17">
        <v>7.4899999999999994E-2</v>
      </c>
      <c r="J26" s="17">
        <v>0.54</v>
      </c>
      <c r="K26" s="17">
        <v>1.3000000000000001E-2</v>
      </c>
      <c r="L26" s="17">
        <v>0.22009999999999999</v>
      </c>
      <c r="M26" s="17">
        <v>3.32E-2</v>
      </c>
      <c r="N26" s="17">
        <v>7.3300000000000004E-2</v>
      </c>
      <c r="O26" s="17">
        <v>0.22800000000000001</v>
      </c>
      <c r="P26" s="17">
        <v>1.533E-2</v>
      </c>
      <c r="Q26" s="17">
        <v>9.6699999999999994E-2</v>
      </c>
      <c r="R26" s="17">
        <v>7.2050994696308199E-2</v>
      </c>
      <c r="S26" s="17">
        <v>0.51731249999999995</v>
      </c>
      <c r="T26" s="17">
        <v>0.309</v>
      </c>
      <c r="U26" s="17">
        <v>2.9870540219935085E-2</v>
      </c>
      <c r="V26" s="17">
        <v>0.03</v>
      </c>
      <c r="W26" s="17">
        <v>3.1589999999999998E-4</v>
      </c>
      <c r="X26" s="17">
        <v>7.000000000000001E-3</v>
      </c>
      <c r="Y26" s="17">
        <v>2.5700000000000002E-3</v>
      </c>
      <c r="Z26" s="17">
        <v>1.49E-2</v>
      </c>
      <c r="AA26" s="17">
        <v>0.159</v>
      </c>
      <c r="AB26" s="17">
        <v>0.42659999999999998</v>
      </c>
      <c r="AC26" s="17">
        <v>1.3000000000000001E-2</v>
      </c>
      <c r="AD26" s="17">
        <v>0.33600000000000002</v>
      </c>
      <c r="AE26" s="17">
        <v>0.10199999999999999</v>
      </c>
      <c r="AF26" s="17">
        <v>0.30199999999999999</v>
      </c>
      <c r="AG26" s="17">
        <v>0.30059999999999998</v>
      </c>
    </row>
    <row r="27" spans="1:33" x14ac:dyDescent="0.25">
      <c r="A27" t="s">
        <v>79</v>
      </c>
      <c r="B27" t="s">
        <v>164</v>
      </c>
      <c r="C27">
        <v>3633310</v>
      </c>
      <c r="D27" s="16">
        <v>0.21199999999999999</v>
      </c>
      <c r="E27" s="16"/>
      <c r="F27" s="17">
        <v>2.15886806694E-2</v>
      </c>
      <c r="G27" s="17">
        <v>1.3000000000000001E-2</v>
      </c>
      <c r="H27" s="17">
        <v>1.9800000000000002E-2</v>
      </c>
      <c r="I27" s="17">
        <v>8.2900000000000015E-2</v>
      </c>
      <c r="J27" s="17">
        <v>0.54</v>
      </c>
      <c r="K27" s="17">
        <v>2.4E-2</v>
      </c>
      <c r="L27" s="17">
        <v>0.14660000000000001</v>
      </c>
      <c r="M27" s="17">
        <v>7.5300000000000006E-2</v>
      </c>
      <c r="N27" s="17">
        <v>0.1003</v>
      </c>
      <c r="O27" s="17">
        <v>0.14099999999999999</v>
      </c>
      <c r="P27" s="17">
        <v>1.6590000000000001E-2</v>
      </c>
      <c r="Q27" s="17">
        <v>4.0800000000000003E-2</v>
      </c>
      <c r="R27" s="17">
        <v>0.17630000000000001</v>
      </c>
      <c r="S27" s="17">
        <v>0.6825</v>
      </c>
      <c r="T27" s="17">
        <v>0.317</v>
      </c>
      <c r="U27" s="17">
        <v>3.5643262983549903E-2</v>
      </c>
      <c r="V27" s="17">
        <v>0.03</v>
      </c>
      <c r="W27" s="17">
        <v>3.1589999999999998E-4</v>
      </c>
      <c r="X27" s="17">
        <v>7.1999999999999998E-3</v>
      </c>
      <c r="Y27" s="17">
        <v>2.5700000000000002E-3</v>
      </c>
      <c r="Z27" s="17">
        <v>1.09E-2</v>
      </c>
      <c r="AA27" s="17">
        <v>0.1202</v>
      </c>
      <c r="AB27" s="17">
        <v>0.7722</v>
      </c>
      <c r="AC27" s="17">
        <v>8.0000000000000002E-3</v>
      </c>
      <c r="AD27" s="17">
        <v>0.46200000000000002</v>
      </c>
      <c r="AE27" s="17">
        <v>7.0999999999999994E-2</v>
      </c>
      <c r="AF27" s="17">
        <v>0.24299999999999999</v>
      </c>
      <c r="AG27" s="17">
        <v>0.95889999999999997</v>
      </c>
    </row>
    <row r="28" spans="1:33" x14ac:dyDescent="0.25">
      <c r="A28" t="s">
        <v>80</v>
      </c>
      <c r="B28" t="s">
        <v>165</v>
      </c>
      <c r="C28">
        <v>66797</v>
      </c>
      <c r="D28" s="16">
        <v>0.16</v>
      </c>
      <c r="E28" s="16"/>
      <c r="F28" s="17">
        <v>0.23251042174709999</v>
      </c>
      <c r="G28" s="17">
        <v>4.9000000000000002E-2</v>
      </c>
      <c r="H28" s="17">
        <v>1.47E-2</v>
      </c>
      <c r="I28" s="17">
        <v>3.56E-2</v>
      </c>
      <c r="J28" s="17">
        <v>0.54</v>
      </c>
      <c r="K28" s="17">
        <v>0.01</v>
      </c>
      <c r="L28" s="17">
        <v>0.1971</v>
      </c>
      <c r="M28" s="17">
        <v>0.05</v>
      </c>
      <c r="N28" s="17">
        <v>0.08</v>
      </c>
      <c r="O28" s="17">
        <v>0.253</v>
      </c>
      <c r="P28" s="17">
        <v>1.8689999999999998E-2</v>
      </c>
      <c r="Q28" s="17">
        <v>8.5299999999999987E-2</v>
      </c>
      <c r="R28" s="17">
        <v>8.9200000000000002E-2</v>
      </c>
      <c r="S28" s="17">
        <v>0.51731249999999995</v>
      </c>
      <c r="T28" s="17">
        <v>0.23</v>
      </c>
      <c r="U28" s="17">
        <v>2.9724754070285114E-2</v>
      </c>
      <c r="V28" s="17">
        <v>0.03</v>
      </c>
      <c r="W28" s="17">
        <v>3.1589999999999998E-4</v>
      </c>
      <c r="X28" s="17">
        <v>7.000000000000001E-3</v>
      </c>
      <c r="Y28" s="17">
        <v>2.5700000000000002E-3</v>
      </c>
      <c r="Z28" s="17">
        <v>0.02</v>
      </c>
      <c r="AA28" s="17">
        <v>0.159</v>
      </c>
      <c r="AB28" s="17">
        <v>0.42849999999999999</v>
      </c>
      <c r="AC28" s="17">
        <v>2.1999999999999999E-2</v>
      </c>
      <c r="AD28" s="17">
        <v>0.48399999999999999</v>
      </c>
      <c r="AE28" s="17">
        <v>0.14699999999999999</v>
      </c>
      <c r="AF28" s="17">
        <v>0.60599999999999998</v>
      </c>
      <c r="AG28" s="17">
        <v>0.21890000000000001</v>
      </c>
    </row>
    <row r="29" spans="1:33" x14ac:dyDescent="0.25">
      <c r="A29" t="s">
        <v>81</v>
      </c>
      <c r="B29" t="s">
        <v>166</v>
      </c>
      <c r="C29">
        <v>90427</v>
      </c>
      <c r="D29" s="16">
        <v>0.216</v>
      </c>
      <c r="E29" s="16"/>
      <c r="F29" s="17">
        <v>5.4510712267990799E-2</v>
      </c>
      <c r="G29" s="17">
        <v>2.4E-2</v>
      </c>
      <c r="H29" s="17">
        <v>1.5100000000000001E-2</v>
      </c>
      <c r="I29" s="17">
        <v>8.900000000000001E-2</v>
      </c>
      <c r="J29" s="17">
        <v>0.54</v>
      </c>
      <c r="K29" s="17">
        <v>2E-3</v>
      </c>
      <c r="L29" s="17">
        <v>0.1744</v>
      </c>
      <c r="M29" s="17">
        <v>3.4200000000000001E-2</v>
      </c>
      <c r="N29" s="17">
        <v>7.9399999999999998E-2</v>
      </c>
      <c r="O29" s="17">
        <v>0.12300000000000001</v>
      </c>
      <c r="P29" s="17">
        <v>1.932E-2</v>
      </c>
      <c r="Q29" s="17">
        <v>4.3299999999999998E-2</v>
      </c>
      <c r="R29" s="17">
        <v>0.1278</v>
      </c>
      <c r="S29" s="17">
        <v>0.51731249999999995</v>
      </c>
      <c r="T29" s="17">
        <v>0.28799999999999998</v>
      </c>
      <c r="U29" s="17">
        <v>2.9938734234400001E-2</v>
      </c>
      <c r="V29" s="17">
        <v>0.03</v>
      </c>
      <c r="W29" s="17">
        <v>3.1589999999999998E-4</v>
      </c>
      <c r="X29" s="17">
        <v>7.000000000000001E-3</v>
      </c>
      <c r="Y29" s="17">
        <v>2.5700000000000002E-3</v>
      </c>
      <c r="Z29" s="17">
        <v>1.78E-2</v>
      </c>
      <c r="AA29" s="17">
        <v>0.159</v>
      </c>
      <c r="AB29" s="17">
        <v>0.51219999999999999</v>
      </c>
      <c r="AC29" s="17">
        <v>1.4000000000000002E-2</v>
      </c>
      <c r="AD29" s="17">
        <v>0.58099999999999996</v>
      </c>
      <c r="AE29" s="17">
        <v>0.11550000000000001</v>
      </c>
      <c r="AF29" s="17">
        <v>0.61799999999999999</v>
      </c>
      <c r="AG29" s="17">
        <v>0.99080000000000001</v>
      </c>
    </row>
    <row r="30" spans="1:33" x14ac:dyDescent="0.25">
      <c r="A30" t="s">
        <v>82</v>
      </c>
      <c r="B30" t="s">
        <v>167</v>
      </c>
      <c r="C30">
        <v>884797</v>
      </c>
      <c r="D30" s="16">
        <v>0.159</v>
      </c>
      <c r="E30" s="16"/>
      <c r="F30" s="17">
        <v>0.18525040626405601</v>
      </c>
      <c r="G30" s="17">
        <v>2.3E-2</v>
      </c>
      <c r="H30" s="17">
        <v>2.7799999999999998E-2</v>
      </c>
      <c r="I30" s="17">
        <v>6.3200000000000006E-2</v>
      </c>
      <c r="J30" s="17">
        <v>0.54</v>
      </c>
      <c r="K30" s="17">
        <v>8.0000000000000002E-3</v>
      </c>
      <c r="L30" s="17">
        <v>0.2</v>
      </c>
      <c r="M30" s="17">
        <v>2.69E-2</v>
      </c>
      <c r="N30" s="17">
        <v>7.17E-2</v>
      </c>
      <c r="O30" s="17">
        <v>1.1000000000000001E-2</v>
      </c>
      <c r="P30" s="17">
        <v>2.7300000000000001E-2</v>
      </c>
      <c r="Q30" s="17">
        <v>3.9E-2</v>
      </c>
      <c r="R30" s="17">
        <v>8.3599999999999994E-2</v>
      </c>
      <c r="S30" s="17">
        <v>0.45</v>
      </c>
      <c r="T30" s="17">
        <v>0.22800000000000001</v>
      </c>
      <c r="U30" s="17">
        <v>2.8115462528200002E-2</v>
      </c>
      <c r="V30" s="17">
        <v>0.03</v>
      </c>
      <c r="W30" s="17">
        <v>3.1589999999999998E-4</v>
      </c>
      <c r="X30" s="17">
        <v>7.000000000000001E-3</v>
      </c>
      <c r="Y30" s="17">
        <v>2.5700000000000002E-3</v>
      </c>
      <c r="Z30" s="17">
        <v>1.9E-2</v>
      </c>
      <c r="AA30" s="17">
        <v>0.159</v>
      </c>
      <c r="AB30" s="17">
        <v>0.74770000000000014</v>
      </c>
      <c r="AC30" s="17">
        <v>8.9999999999999993E-3</v>
      </c>
      <c r="AD30" s="17">
        <v>0.36799999999999999</v>
      </c>
      <c r="AE30" s="17">
        <v>5.7999999999999996E-2</v>
      </c>
      <c r="AF30" s="17">
        <v>0.54300000000000004</v>
      </c>
      <c r="AG30" s="17">
        <v>0.77259999999999995</v>
      </c>
    </row>
    <row r="31" spans="1:33" x14ac:dyDescent="0.25">
      <c r="A31" t="s">
        <v>83</v>
      </c>
      <c r="B31" t="s">
        <v>168</v>
      </c>
      <c r="C31">
        <v>431134</v>
      </c>
      <c r="D31" s="16">
        <v>9.1999999999999998E-2</v>
      </c>
      <c r="E31" s="16"/>
      <c r="F31" s="17">
        <v>2.041E-4</v>
      </c>
      <c r="G31" s="17">
        <v>3.0000000000000001E-3</v>
      </c>
      <c r="H31" s="17">
        <v>3.39E-2</v>
      </c>
      <c r="I31" s="17">
        <v>4.4500000000000005E-2</v>
      </c>
      <c r="J31" s="17">
        <v>0.54</v>
      </c>
      <c r="K31" s="17">
        <v>0.253</v>
      </c>
      <c r="L31" s="17">
        <v>0.23119999999999996</v>
      </c>
      <c r="M31" s="17">
        <v>3.8899999999999997E-2</v>
      </c>
      <c r="N31" s="17">
        <v>8.8900000000000007E-2</v>
      </c>
      <c r="O31" s="17">
        <v>0.24600000000000002</v>
      </c>
      <c r="P31" s="17">
        <v>2.7234999999999999E-2</v>
      </c>
      <c r="Q31" s="17">
        <v>8.48E-2</v>
      </c>
      <c r="R31" s="17">
        <v>3.7499999999999999E-2</v>
      </c>
      <c r="S31" s="17">
        <v>0.23</v>
      </c>
      <c r="T31" s="17">
        <v>0.20399999999999999</v>
      </c>
      <c r="U31" s="17">
        <v>1.6429454256828943E-2</v>
      </c>
      <c r="V31" s="17">
        <v>0.03</v>
      </c>
      <c r="W31" s="17">
        <v>4.4029999999999998E-3</v>
      </c>
      <c r="X31" s="17">
        <v>5.4999999999999997E-3</v>
      </c>
      <c r="Y31" s="17">
        <v>2.5700000000000002E-3</v>
      </c>
      <c r="Z31" s="17">
        <v>7.1999999999999998E-3</v>
      </c>
      <c r="AA31" s="17">
        <v>0.159</v>
      </c>
      <c r="AB31" s="17">
        <v>0.40630000000000005</v>
      </c>
      <c r="AC31" s="17">
        <v>2.5000000000000001E-2</v>
      </c>
      <c r="AD31" s="17">
        <v>0.47699999999999998</v>
      </c>
      <c r="AE31" s="17">
        <v>0.13400000000000001</v>
      </c>
      <c r="AF31" s="17">
        <v>0.25</v>
      </c>
      <c r="AG31" s="17">
        <v>0.52929999999999999</v>
      </c>
    </row>
    <row r="32" spans="1:33" x14ac:dyDescent="0.25">
      <c r="A32" t="s">
        <v>84</v>
      </c>
      <c r="B32" t="s">
        <v>169</v>
      </c>
      <c r="C32">
        <v>462970</v>
      </c>
      <c r="D32" s="16">
        <v>0.16200000000000001</v>
      </c>
      <c r="E32" s="16"/>
      <c r="F32" s="17">
        <v>0.24519879522358559</v>
      </c>
      <c r="G32" s="17">
        <v>1.7999999999999999E-2</v>
      </c>
      <c r="H32" s="17">
        <v>1.7999999999999999E-2</v>
      </c>
      <c r="I32" s="17">
        <v>6.3399999999999998E-2</v>
      </c>
      <c r="J32" s="17">
        <v>0.54</v>
      </c>
      <c r="K32" s="17">
        <v>1.7999999999999999E-2</v>
      </c>
      <c r="L32" s="17">
        <v>0.1234</v>
      </c>
      <c r="M32" s="17">
        <v>2.0299999999999999E-2</v>
      </c>
      <c r="N32" s="17">
        <v>7.9100000000000004E-2</v>
      </c>
      <c r="O32" s="17">
        <v>0.13600000000000001</v>
      </c>
      <c r="P32" s="17">
        <v>1.512E-2</v>
      </c>
      <c r="Q32" s="17">
        <v>9.849999999999999E-2</v>
      </c>
      <c r="R32" s="17">
        <v>7.5399999999999995E-2</v>
      </c>
      <c r="S32" s="17">
        <v>0.51731249999999995</v>
      </c>
      <c r="T32" s="17">
        <v>0.314</v>
      </c>
      <c r="U32" s="17">
        <v>3.5302080932199997E-2</v>
      </c>
      <c r="V32" s="17">
        <v>0.03</v>
      </c>
      <c r="W32" s="17">
        <v>3.1589999999999998E-4</v>
      </c>
      <c r="X32" s="17">
        <v>7.000000000000001E-3</v>
      </c>
      <c r="Y32" s="17">
        <v>2.5700000000000002E-3</v>
      </c>
      <c r="Z32" s="17">
        <v>2.1099999999999997E-2</v>
      </c>
      <c r="AA32" s="17">
        <v>0.159</v>
      </c>
      <c r="AB32" s="17">
        <v>0.63019999999999998</v>
      </c>
      <c r="AC32" s="17">
        <v>1.4000000000000002E-2</v>
      </c>
      <c r="AD32" s="17">
        <v>0.35</v>
      </c>
      <c r="AE32" s="17">
        <v>6.9000000000000006E-2</v>
      </c>
      <c r="AF32" s="17">
        <v>0.61399999999999999</v>
      </c>
      <c r="AG32" s="17">
        <v>0.9163</v>
      </c>
    </row>
    <row r="33" spans="1:33" x14ac:dyDescent="0.25">
      <c r="A33" t="s">
        <v>85</v>
      </c>
      <c r="B33" t="s">
        <v>170</v>
      </c>
      <c r="C33">
        <v>66045</v>
      </c>
      <c r="D33" s="16">
        <v>0.25900000000000001</v>
      </c>
      <c r="E33" s="16"/>
      <c r="F33" s="17">
        <v>0.10202233950924321</v>
      </c>
      <c r="G33" s="17">
        <v>4.1000000000000009E-2</v>
      </c>
      <c r="H33" s="17">
        <v>1.8100000000000002E-2</v>
      </c>
      <c r="I33" s="17">
        <v>6.3899999999999998E-2</v>
      </c>
      <c r="J33" s="17">
        <v>0.54</v>
      </c>
      <c r="K33" s="17">
        <v>7.1400000000000005E-2</v>
      </c>
      <c r="L33" s="17">
        <v>0.13919999999999999</v>
      </c>
      <c r="M33" s="17">
        <v>7.1400000000000005E-2</v>
      </c>
      <c r="N33" s="17">
        <v>0.1338</v>
      </c>
      <c r="O33" s="17">
        <v>0.15917334715773379</v>
      </c>
      <c r="P33" s="17">
        <v>1.8689999999999998E-2</v>
      </c>
      <c r="Q33" s="17">
        <v>0.10539999999999999</v>
      </c>
      <c r="R33" s="17">
        <v>0.12520000000000001</v>
      </c>
      <c r="S33" s="17">
        <v>0.51731249999999995</v>
      </c>
      <c r="T33" s="17">
        <v>0.307</v>
      </c>
      <c r="U33" s="17">
        <v>3.1366334212313635E-2</v>
      </c>
      <c r="V33" s="17">
        <v>0.03</v>
      </c>
      <c r="W33" s="17">
        <v>3.1589999999999998E-4</v>
      </c>
      <c r="X33" s="17">
        <v>7.000000000000001E-3</v>
      </c>
      <c r="Y33" s="17">
        <v>2.5700000000000002E-3</v>
      </c>
      <c r="Z33" s="17">
        <v>1.78E-2</v>
      </c>
      <c r="AA33" s="17">
        <v>0.159</v>
      </c>
      <c r="AB33" s="17">
        <v>0.65560000000000007</v>
      </c>
      <c r="AC33" s="17">
        <v>0.01</v>
      </c>
      <c r="AD33" s="17">
        <v>0.433</v>
      </c>
      <c r="AE33" s="17">
        <v>0.114</v>
      </c>
      <c r="AF33" s="17">
        <v>0.505</v>
      </c>
      <c r="AG33" s="17">
        <v>0.94499999999999995</v>
      </c>
    </row>
    <row r="34" spans="1:33" x14ac:dyDescent="0.25">
      <c r="A34" t="s">
        <v>86</v>
      </c>
      <c r="B34" t="s">
        <v>171</v>
      </c>
      <c r="C34">
        <v>17721</v>
      </c>
      <c r="D34" s="16">
        <v>0.129</v>
      </c>
      <c r="E34" s="16"/>
      <c r="F34" s="17">
        <v>4.3698788490426001E-2</v>
      </c>
      <c r="G34" s="17">
        <v>1.4000000000000002E-2</v>
      </c>
      <c r="H34" s="17">
        <v>3.1600000000000003E-2</v>
      </c>
      <c r="I34" s="17">
        <v>3.6799999999999999E-2</v>
      </c>
      <c r="J34" s="17">
        <v>0.54</v>
      </c>
      <c r="K34" s="17">
        <v>3.3000000000000002E-2</v>
      </c>
      <c r="L34" s="17">
        <v>0.24160000000000001</v>
      </c>
      <c r="M34" s="17">
        <v>6.2E-2</v>
      </c>
      <c r="N34" s="17">
        <v>0.10390000000000001</v>
      </c>
      <c r="O34" s="17">
        <v>0.25800000000000001</v>
      </c>
      <c r="P34" s="17">
        <v>7.6258000000000006E-2</v>
      </c>
      <c r="Q34" s="17">
        <v>7.9000000000000001E-2</v>
      </c>
      <c r="R34" s="17">
        <v>5.8600000000000006E-2</v>
      </c>
      <c r="S34" s="17">
        <v>0.23</v>
      </c>
      <c r="T34" s="17">
        <v>0.215</v>
      </c>
      <c r="U34" s="17">
        <v>1.6363208352356568E-2</v>
      </c>
      <c r="V34" s="17">
        <v>0.03</v>
      </c>
      <c r="W34" s="17">
        <v>3.7699999999999995E-4</v>
      </c>
      <c r="X34" s="17">
        <v>5.4999999999999997E-3</v>
      </c>
      <c r="Y34" s="17">
        <v>2.5700000000000002E-3</v>
      </c>
      <c r="Z34" s="17">
        <v>9.2999999999999992E-3</v>
      </c>
      <c r="AA34" s="17">
        <v>0.159</v>
      </c>
      <c r="AB34" s="17">
        <v>0.40710000000000002</v>
      </c>
      <c r="AC34" s="17">
        <v>0.02</v>
      </c>
      <c r="AD34" s="17">
        <v>0.29199999999999998</v>
      </c>
      <c r="AE34" s="17">
        <v>0.158</v>
      </c>
      <c r="AF34" s="17">
        <v>0.29099999999999998</v>
      </c>
      <c r="AG34" s="17">
        <v>0.24539999999999998</v>
      </c>
    </row>
    <row r="35" spans="1:33" x14ac:dyDescent="0.25">
      <c r="A35" t="s">
        <v>87</v>
      </c>
      <c r="B35" t="s">
        <v>172</v>
      </c>
      <c r="C35">
        <v>272910</v>
      </c>
      <c r="D35" s="16">
        <v>0.23699999999999999</v>
      </c>
      <c r="E35" s="16"/>
      <c r="F35" s="17">
        <v>1.3882233714624E-3</v>
      </c>
      <c r="G35" s="17">
        <v>2.1999999999999999E-2</v>
      </c>
      <c r="H35" s="17">
        <v>3.1600000000000003E-2</v>
      </c>
      <c r="I35" s="17">
        <v>3.7100000000000001E-2</v>
      </c>
      <c r="J35" s="17">
        <v>0.54</v>
      </c>
      <c r="K35" s="17">
        <v>8.9999999999999993E-3</v>
      </c>
      <c r="L35" s="17">
        <v>0.2586</v>
      </c>
      <c r="M35" s="17">
        <v>4.82E-2</v>
      </c>
      <c r="N35" s="17">
        <v>7.3400000000000007E-2</v>
      </c>
      <c r="O35" s="17">
        <v>0.26800000000000002</v>
      </c>
      <c r="P35" s="17">
        <v>6.2431E-2</v>
      </c>
      <c r="Q35" s="17">
        <v>4.9100000000000005E-2</v>
      </c>
      <c r="R35" s="17">
        <v>0.10249999999999999</v>
      </c>
      <c r="S35" s="17">
        <v>0.23</v>
      </c>
      <c r="T35" s="17">
        <v>0.23699999999999999</v>
      </c>
      <c r="U35" s="17">
        <v>2.024714543937323E-2</v>
      </c>
      <c r="V35" s="17">
        <v>0.03</v>
      </c>
      <c r="W35" s="17">
        <v>4.4029999999999998E-3</v>
      </c>
      <c r="X35" s="17">
        <v>5.5999999999999991E-3</v>
      </c>
      <c r="Y35" s="17">
        <v>2.5700000000000002E-3</v>
      </c>
      <c r="Z35" s="17">
        <v>1.3299999999999999E-2</v>
      </c>
      <c r="AA35" s="17">
        <v>0.159</v>
      </c>
      <c r="AB35" s="17">
        <v>0.63829999999999998</v>
      </c>
      <c r="AC35" s="17">
        <v>3.2000000000000001E-2</v>
      </c>
      <c r="AD35" s="17">
        <v>0.38400000000000001</v>
      </c>
      <c r="AE35" s="17">
        <v>8.199999999999999E-2</v>
      </c>
      <c r="AF35" s="17">
        <v>0.504</v>
      </c>
      <c r="AG35" s="17">
        <v>0.94710000000000005</v>
      </c>
    </row>
    <row r="36" spans="1:33" x14ac:dyDescent="0.25">
      <c r="A36" t="s">
        <v>88</v>
      </c>
      <c r="B36" t="s">
        <v>173</v>
      </c>
      <c r="C36">
        <v>209667</v>
      </c>
      <c r="D36" s="16">
        <v>0.109</v>
      </c>
      <c r="E36" s="16"/>
      <c r="F36" s="17">
        <v>1.203E-4</v>
      </c>
      <c r="G36" s="17">
        <v>3.0000000000000001E-3</v>
      </c>
      <c r="H36" s="17">
        <v>3.0899999999999997E-2</v>
      </c>
      <c r="I36" s="17">
        <v>4.4299999999999999E-2</v>
      </c>
      <c r="J36" s="17">
        <v>0.54</v>
      </c>
      <c r="K36" s="17">
        <v>8.2000000000000017E-2</v>
      </c>
      <c r="L36" s="17">
        <v>0.2482</v>
      </c>
      <c r="M36" s="17">
        <v>3.5700000000000003E-2</v>
      </c>
      <c r="N36" s="17">
        <v>6.3100000000000003E-2</v>
      </c>
      <c r="O36" s="17">
        <v>0.34499999999999997</v>
      </c>
      <c r="P36" s="17">
        <v>4.4413999999999995E-2</v>
      </c>
      <c r="Q36" s="17">
        <v>0.1016</v>
      </c>
      <c r="R36" s="17">
        <v>4.8000000000000001E-2</v>
      </c>
      <c r="S36" s="17">
        <v>0.23</v>
      </c>
      <c r="T36" s="17">
        <v>0.20200000000000004</v>
      </c>
      <c r="U36" s="17">
        <v>1.6234805655996654E-2</v>
      </c>
      <c r="V36" s="17">
        <v>0.03</v>
      </c>
      <c r="W36" s="17">
        <v>4.4029999999999998E-3</v>
      </c>
      <c r="X36" s="17">
        <v>5.4000000000000003E-3</v>
      </c>
      <c r="Y36" s="17">
        <v>2.5700000000000002E-3</v>
      </c>
      <c r="Z36" s="17">
        <v>8.5000000000000006E-3</v>
      </c>
      <c r="AA36" s="17">
        <v>0.159</v>
      </c>
      <c r="AB36" s="17">
        <v>0.50880000000000003</v>
      </c>
      <c r="AC36" s="17">
        <v>1.7999999999999999E-2</v>
      </c>
      <c r="AD36" s="17">
        <v>0.49399999999999999</v>
      </c>
      <c r="AE36" s="17">
        <v>0.16399999999999998</v>
      </c>
      <c r="AF36" s="17">
        <v>0.21299999999999999</v>
      </c>
      <c r="AG36" s="17">
        <v>0.4718</v>
      </c>
    </row>
    <row r="37" spans="1:33" x14ac:dyDescent="0.25">
      <c r="A37" t="s">
        <v>89</v>
      </c>
      <c r="B37" t="s">
        <v>174</v>
      </c>
      <c r="C37">
        <v>24283599</v>
      </c>
      <c r="D37" s="16">
        <v>0.36099999999999999</v>
      </c>
      <c r="E37" s="16"/>
      <c r="F37" s="17">
        <v>4.9806E-3</v>
      </c>
      <c r="G37" s="17">
        <v>1.5E-3</v>
      </c>
      <c r="H37" s="17">
        <v>8.8999999999999999E-3</v>
      </c>
      <c r="I37" s="17">
        <v>2.76E-2</v>
      </c>
      <c r="J37" s="17">
        <v>0.77400000000000002</v>
      </c>
      <c r="K37" s="17">
        <v>0.11</v>
      </c>
      <c r="L37" s="17">
        <v>0.35780000000000001</v>
      </c>
      <c r="M37" s="17">
        <v>6.7699999999999996E-2</v>
      </c>
      <c r="N37" s="17">
        <v>9.9199999999999997E-2</v>
      </c>
      <c r="O37" s="17">
        <v>0.13699999999999998</v>
      </c>
      <c r="P37" s="17">
        <v>4.2599999999999999E-3</v>
      </c>
      <c r="Q37" s="17">
        <v>2.8400000000000002E-2</v>
      </c>
      <c r="R37" s="17">
        <v>0.25159999999999999</v>
      </c>
      <c r="S37" s="17">
        <v>0.31</v>
      </c>
      <c r="T37" s="17">
        <v>0.247</v>
      </c>
      <c r="U37" s="17">
        <v>2.2449743001191957E-2</v>
      </c>
      <c r="V37" s="17">
        <v>0.03</v>
      </c>
      <c r="W37" s="17">
        <v>6.4999999999999994E-5</v>
      </c>
      <c r="X37" s="17">
        <v>8.8999999999999999E-3</v>
      </c>
      <c r="Y37" s="17">
        <v>2.5700000000000002E-3</v>
      </c>
      <c r="Z37" s="17">
        <v>7.7000000000000002E-3</v>
      </c>
      <c r="AA37" s="17">
        <v>0.16150000000000003</v>
      </c>
      <c r="AB37" s="17">
        <v>0.27210000000000001</v>
      </c>
      <c r="AC37" s="17">
        <v>2.8000000000000004E-2</v>
      </c>
      <c r="AD37" s="17">
        <v>0.67800000000000016</v>
      </c>
      <c r="AE37" s="17">
        <v>0.17399999999999999</v>
      </c>
      <c r="AF37" s="17">
        <v>0.501</v>
      </c>
      <c r="AG37" s="17">
        <v>0.57750000000000001</v>
      </c>
    </row>
    <row r="38" spans="1:33" x14ac:dyDescent="0.25">
      <c r="A38" t="s">
        <v>90</v>
      </c>
      <c r="B38" t="s">
        <v>175</v>
      </c>
      <c r="C38">
        <v>4813503</v>
      </c>
      <c r="D38" s="16">
        <v>0.17899999999999999</v>
      </c>
      <c r="E38" s="16"/>
      <c r="F38" s="17">
        <v>3.8447510724428E-3</v>
      </c>
      <c r="G38" s="17">
        <v>1.5E-3</v>
      </c>
      <c r="H38" s="17">
        <v>1.7899999999999999E-2</v>
      </c>
      <c r="I38" s="17">
        <v>2.3700000000000002E-2</v>
      </c>
      <c r="J38" s="17">
        <v>0.54</v>
      </c>
      <c r="K38" s="17">
        <v>3.9699999999999999E-2</v>
      </c>
      <c r="L38" s="17">
        <v>0.35580000000000001</v>
      </c>
      <c r="M38" s="17">
        <v>2.6699999999999998E-2</v>
      </c>
      <c r="N38" s="17">
        <v>3.7100000000000001E-2</v>
      </c>
      <c r="O38" s="17">
        <v>0.54799999999999993</v>
      </c>
      <c r="P38" s="17">
        <v>3.1949999999999999E-3</v>
      </c>
      <c r="Q38" s="17">
        <v>2.4E-2</v>
      </c>
      <c r="R38" s="17">
        <v>0.13389999999999999</v>
      </c>
      <c r="S38" s="17">
        <v>0.31</v>
      </c>
      <c r="T38" s="17">
        <v>0.23100000000000001</v>
      </c>
      <c r="U38" s="17">
        <v>1.9151542806562186E-2</v>
      </c>
      <c r="V38" s="17">
        <v>0.03</v>
      </c>
      <c r="W38" s="17">
        <v>9.2399999999999996E-5</v>
      </c>
      <c r="X38" s="17">
        <v>7.3000000000000001E-3</v>
      </c>
      <c r="Y38" s="17">
        <v>2.5700000000000002E-3</v>
      </c>
      <c r="Z38" s="17">
        <v>7.1000000000000004E-3</v>
      </c>
      <c r="AA38" s="17">
        <v>0.159</v>
      </c>
      <c r="AB38" s="17">
        <v>0.50739999999999996</v>
      </c>
      <c r="AC38" s="17">
        <v>3.7999999999999999E-2</v>
      </c>
      <c r="AD38" s="17">
        <v>0.28199999999999997</v>
      </c>
      <c r="AE38" s="17">
        <v>0.46700000000000003</v>
      </c>
      <c r="AF38" s="17">
        <v>0.42</v>
      </c>
      <c r="AG38" s="17">
        <v>0.41039999999999999</v>
      </c>
    </row>
    <row r="39" spans="1:33" x14ac:dyDescent="0.25">
      <c r="A39" t="s">
        <v>91</v>
      </c>
      <c r="B39" t="s">
        <v>176</v>
      </c>
      <c r="C39">
        <v>1119442</v>
      </c>
      <c r="D39" s="16">
        <v>0.10199999999999999</v>
      </c>
      <c r="E39" s="16"/>
      <c r="F39" s="17">
        <v>0</v>
      </c>
      <c r="G39" s="17">
        <v>5.0000000000000001E-4</v>
      </c>
      <c r="H39" s="17">
        <v>2.1899999999999999E-2</v>
      </c>
      <c r="I39" s="17">
        <v>3.2899999999999999E-2</v>
      </c>
      <c r="J39" s="17">
        <v>0.54</v>
      </c>
      <c r="K39" s="17">
        <v>7.1400000000000005E-2</v>
      </c>
      <c r="L39" s="17">
        <v>0.13919999999999999</v>
      </c>
      <c r="M39" s="17">
        <v>7.1400000000000005E-2</v>
      </c>
      <c r="N39" s="17">
        <v>0.1338</v>
      </c>
      <c r="O39" s="17">
        <v>0.20895435031612095</v>
      </c>
      <c r="P39" s="17">
        <v>1.2E-5</v>
      </c>
      <c r="Q39" s="17">
        <v>0.10539999999999999</v>
      </c>
      <c r="R39" s="17">
        <v>5.2699999999999997E-2</v>
      </c>
      <c r="S39" s="17">
        <v>0.31</v>
      </c>
      <c r="T39" s="17">
        <v>0.24399999999999999</v>
      </c>
      <c r="U39" s="17">
        <v>9.2881854411715203E-3</v>
      </c>
      <c r="V39" s="17">
        <v>0.03</v>
      </c>
      <c r="W39" s="17">
        <v>1.593E-3</v>
      </c>
      <c r="X39" s="17">
        <v>8.5000000000000006E-3</v>
      </c>
      <c r="Y39" s="17">
        <v>2.5700000000000002E-3</v>
      </c>
      <c r="Z39" s="17">
        <v>1.3100000000000001E-2</v>
      </c>
      <c r="AA39" s="17">
        <v>0.159</v>
      </c>
      <c r="AB39" s="17">
        <v>0.18729999999999999</v>
      </c>
      <c r="AC39" s="17">
        <v>0.03</v>
      </c>
      <c r="AD39" s="17">
        <v>0.57899999999999996</v>
      </c>
      <c r="AE39" s="17">
        <v>0.23800000000000002</v>
      </c>
      <c r="AF39" s="17">
        <v>0.33500000000000002</v>
      </c>
      <c r="AG39" s="17">
        <v>2.9100000000000001E-2</v>
      </c>
    </row>
    <row r="40" spans="1:33" x14ac:dyDescent="0.25">
      <c r="A40" t="s">
        <v>92</v>
      </c>
      <c r="B40" t="s">
        <v>177</v>
      </c>
      <c r="C40">
        <v>49395</v>
      </c>
      <c r="D40" s="16">
        <v>0.123</v>
      </c>
      <c r="E40" s="16"/>
      <c r="F40" s="17">
        <v>0</v>
      </c>
      <c r="G40" s="17">
        <v>0.01</v>
      </c>
      <c r="H40" s="17">
        <v>3.1699999999999999E-2</v>
      </c>
      <c r="I40" s="17">
        <v>3.6700000000000003E-2</v>
      </c>
      <c r="J40" s="17">
        <v>0.54</v>
      </c>
      <c r="K40" s="17">
        <v>6.59E-2</v>
      </c>
      <c r="L40" s="17">
        <v>0.28029999999999999</v>
      </c>
      <c r="M40" s="17">
        <v>6.59E-2</v>
      </c>
      <c r="N40" s="17">
        <v>9.2600000000000002E-2</v>
      </c>
      <c r="O40" s="17">
        <v>0.35658107068771472</v>
      </c>
      <c r="P40" s="17">
        <v>3.9385999999999997E-2</v>
      </c>
      <c r="Q40" s="17">
        <v>6.9400000000000003E-2</v>
      </c>
      <c r="R40" s="17">
        <v>4.8799999999999996E-2</v>
      </c>
      <c r="S40" s="17">
        <v>0.23</v>
      </c>
      <c r="T40" s="17">
        <v>0.192</v>
      </c>
      <c r="U40" s="17">
        <v>1.645124309209688E-2</v>
      </c>
      <c r="V40" s="17">
        <v>0.03</v>
      </c>
      <c r="W40" s="17">
        <v>4.4029999999999998E-3</v>
      </c>
      <c r="X40" s="17">
        <v>5.4000000000000003E-3</v>
      </c>
      <c r="Y40" s="17">
        <v>2.5700000000000002E-3</v>
      </c>
      <c r="Z40" s="17">
        <v>8.5000000000000006E-3</v>
      </c>
      <c r="AA40" s="17">
        <v>0.159</v>
      </c>
      <c r="AB40" s="17">
        <v>0.57289999999999996</v>
      </c>
      <c r="AC40" s="17">
        <v>6.3E-2</v>
      </c>
      <c r="AD40" s="17">
        <v>0.30599999999999999</v>
      </c>
      <c r="AE40" s="17">
        <v>0.127</v>
      </c>
      <c r="AF40" s="17">
        <v>0.27</v>
      </c>
      <c r="AG40" s="17">
        <v>0.107</v>
      </c>
    </row>
    <row r="41" spans="1:33" x14ac:dyDescent="0.25">
      <c r="A41" t="s">
        <v>93</v>
      </c>
      <c r="B41" t="s">
        <v>178</v>
      </c>
      <c r="C41">
        <v>1498771</v>
      </c>
      <c r="D41" s="16">
        <v>0.10100000000000001</v>
      </c>
      <c r="E41" s="16"/>
      <c r="F41" s="17">
        <v>6.4749582025999994E-2</v>
      </c>
      <c r="G41" s="17">
        <v>0.06</v>
      </c>
      <c r="H41" s="17">
        <v>2.1299999999999999E-2</v>
      </c>
      <c r="I41" s="17">
        <v>9.5000000000000001E-2</v>
      </c>
      <c r="J41" s="17">
        <v>0.54</v>
      </c>
      <c r="K41" s="17">
        <v>8.0000000000000002E-3</v>
      </c>
      <c r="L41" s="17">
        <v>0.20990000000000003</v>
      </c>
      <c r="M41" s="17">
        <v>4.7600000000000003E-2</v>
      </c>
      <c r="N41" s="17">
        <v>8.3800000000000013E-2</v>
      </c>
      <c r="O41" s="17">
        <v>4.0000000000000001E-3</v>
      </c>
      <c r="P41" s="17">
        <v>1.617E-2</v>
      </c>
      <c r="Q41" s="17">
        <v>5.2699999999999997E-2</v>
      </c>
      <c r="R41" s="17">
        <v>0.11310000000000001</v>
      </c>
      <c r="S41" s="17">
        <v>0.51731249999999995</v>
      </c>
      <c r="T41" s="17">
        <v>0.26700000000000002</v>
      </c>
      <c r="U41" s="17">
        <v>3.3102702785208514E-2</v>
      </c>
      <c r="V41" s="17">
        <v>0.03</v>
      </c>
      <c r="W41" s="17">
        <v>3.1589999999999998E-4</v>
      </c>
      <c r="X41" s="17">
        <v>7.1999999999999998E-3</v>
      </c>
      <c r="Y41" s="17">
        <v>2.5700000000000002E-3</v>
      </c>
      <c r="Z41" s="17">
        <v>1.61E-2</v>
      </c>
      <c r="AA41" s="17">
        <v>0.159</v>
      </c>
      <c r="AB41" s="17">
        <v>0.62439999999999996</v>
      </c>
      <c r="AC41" s="17">
        <v>0.01</v>
      </c>
      <c r="AD41" s="17">
        <v>0.29599999999999999</v>
      </c>
      <c r="AE41" s="17">
        <v>0.14899999999999999</v>
      </c>
      <c r="AF41" s="17">
        <v>0.38200000000000001</v>
      </c>
      <c r="AG41" s="17">
        <v>0.84860000000000002</v>
      </c>
    </row>
    <row r="42" spans="1:33" x14ac:dyDescent="0.25">
      <c r="A42" t="s">
        <v>94</v>
      </c>
      <c r="B42" t="s">
        <v>179</v>
      </c>
      <c r="C42">
        <v>157622</v>
      </c>
      <c r="D42" s="16">
        <v>0.111</v>
      </c>
      <c r="E42" s="16"/>
      <c r="F42" s="17">
        <v>0</v>
      </c>
      <c r="G42" s="17">
        <v>1E-3</v>
      </c>
      <c r="H42" s="17">
        <v>3.6600000000000001E-2</v>
      </c>
      <c r="I42" s="17">
        <v>4.1700000000000001E-2</v>
      </c>
      <c r="J42" s="17">
        <v>0.54</v>
      </c>
      <c r="K42" s="17">
        <v>6.0000000000000001E-3</v>
      </c>
      <c r="L42" s="17">
        <v>0.32579999999999998</v>
      </c>
      <c r="M42" s="17">
        <v>6.2600000000000003E-2</v>
      </c>
      <c r="N42" s="17">
        <v>0.10830000000000001</v>
      </c>
      <c r="O42" s="17">
        <v>0.25843611367181712</v>
      </c>
      <c r="P42" s="17">
        <v>9.8229999999999998E-2</v>
      </c>
      <c r="Q42" s="17">
        <v>7.3000000000000001E-3</v>
      </c>
      <c r="R42" s="17">
        <v>5.7500000000000002E-2</v>
      </c>
      <c r="S42" s="17">
        <v>0.31</v>
      </c>
      <c r="T42" s="17">
        <v>0.25700000000000001</v>
      </c>
      <c r="U42" s="17">
        <v>2.5382161279939999E-2</v>
      </c>
      <c r="V42" s="17">
        <v>0.03</v>
      </c>
      <c r="W42" s="17">
        <v>1.593E-3</v>
      </c>
      <c r="X42" s="17">
        <v>1.1199999999999998E-2</v>
      </c>
      <c r="Y42" s="17">
        <v>2.5700000000000002E-3</v>
      </c>
      <c r="Z42" s="17">
        <v>8.8999999999999999E-3</v>
      </c>
      <c r="AA42" s="17">
        <v>0.159</v>
      </c>
      <c r="AB42" s="17">
        <v>0.4819</v>
      </c>
      <c r="AC42" s="17">
        <v>2.8000000000000004E-2</v>
      </c>
      <c r="AD42" s="17">
        <v>0.29699999999999999</v>
      </c>
      <c r="AE42" s="17">
        <v>0.32899999999999996</v>
      </c>
      <c r="AF42" s="17">
        <v>0.39800000000000002</v>
      </c>
      <c r="AG42" s="17">
        <v>0.20560000000000003</v>
      </c>
    </row>
    <row r="43" spans="1:33" x14ac:dyDescent="0.25">
      <c r="A43" t="s">
        <v>95</v>
      </c>
      <c r="B43" t="s">
        <v>180</v>
      </c>
      <c r="C43">
        <v>164336</v>
      </c>
      <c r="D43" s="16">
        <v>0.17299999999999999</v>
      </c>
      <c r="E43" s="16"/>
      <c r="F43" s="17">
        <v>1.9235582239999999E-3</v>
      </c>
      <c r="G43" s="17">
        <v>2E-3</v>
      </c>
      <c r="H43" s="17">
        <v>2.12E-2</v>
      </c>
      <c r="I43" s="17">
        <v>2.2599999999999999E-2</v>
      </c>
      <c r="J43" s="17">
        <v>0.54</v>
      </c>
      <c r="K43" s="17">
        <v>5.8400000000000001E-2</v>
      </c>
      <c r="L43" s="17">
        <v>0.2351</v>
      </c>
      <c r="M43" s="17">
        <v>5.8400000000000001E-2</v>
      </c>
      <c r="N43" s="17">
        <v>0.1198</v>
      </c>
      <c r="O43" s="17">
        <v>0.28606797550742097</v>
      </c>
      <c r="P43" s="17">
        <v>8.14E-2</v>
      </c>
      <c r="Q43" s="17">
        <v>5.3699999999999998E-2</v>
      </c>
      <c r="R43" s="17">
        <v>0.14430000000000001</v>
      </c>
      <c r="S43" s="17">
        <v>0.31</v>
      </c>
      <c r="T43" s="17">
        <v>0.249</v>
      </c>
      <c r="U43" s="17">
        <v>3.3308251372045107E-2</v>
      </c>
      <c r="V43" s="17">
        <v>0.03</v>
      </c>
      <c r="W43" s="17">
        <v>9.2399999999999996E-5</v>
      </c>
      <c r="X43" s="17">
        <v>7.1999999999999998E-3</v>
      </c>
      <c r="Y43" s="17">
        <v>2.5700000000000002E-3</v>
      </c>
      <c r="Z43" s="17">
        <v>6.7999999999999996E-3</v>
      </c>
      <c r="AA43" s="17">
        <v>0.159</v>
      </c>
      <c r="AB43" s="17">
        <v>0.76880000000000015</v>
      </c>
      <c r="AC43" s="17">
        <v>9.7000000000000017E-2</v>
      </c>
      <c r="AD43" s="17">
        <v>0.442</v>
      </c>
      <c r="AE43" s="17">
        <v>0.46500000000000002</v>
      </c>
      <c r="AF43" s="17">
        <v>0.45700000000000002</v>
      </c>
      <c r="AG43" s="17">
        <v>0.94440000000000002</v>
      </c>
    </row>
    <row r="44" spans="1:33" x14ac:dyDescent="0.25">
      <c r="A44" t="s">
        <v>96</v>
      </c>
      <c r="B44" t="s">
        <v>181</v>
      </c>
      <c r="C44">
        <v>55726</v>
      </c>
      <c r="D44" s="16">
        <v>0.14199999999999999</v>
      </c>
      <c r="E44" s="16"/>
      <c r="F44" s="17">
        <v>0</v>
      </c>
      <c r="G44" s="17">
        <v>0.26500000000000001</v>
      </c>
      <c r="H44" s="17">
        <v>2.8899999999999995E-2</v>
      </c>
      <c r="I44" s="17">
        <v>7.4999999999999997E-2</v>
      </c>
      <c r="J44" s="17">
        <v>0.54</v>
      </c>
      <c r="K44" s="17">
        <v>1.4000000000000002E-2</v>
      </c>
      <c r="L44" s="17">
        <v>0.31780000000000003</v>
      </c>
      <c r="M44" s="17">
        <v>2.2700000000000001E-2</v>
      </c>
      <c r="N44" s="17">
        <v>4.1799999999999997E-2</v>
      </c>
      <c r="O44" s="17">
        <v>0.32899999999999996</v>
      </c>
      <c r="P44" s="17">
        <v>1.932E-2</v>
      </c>
      <c r="Q44" s="17">
        <v>6.9900000000000004E-2</v>
      </c>
      <c r="R44" s="17">
        <v>8.0100000000000005E-2</v>
      </c>
      <c r="S44" s="17">
        <v>0.51731249999999995</v>
      </c>
      <c r="T44" s="17">
        <v>0.308</v>
      </c>
      <c r="U44" s="17">
        <v>2.9805648708400002E-2</v>
      </c>
      <c r="V44" s="17">
        <v>0.03</v>
      </c>
      <c r="W44" s="17">
        <v>3.1589999999999998E-4</v>
      </c>
      <c r="X44" s="17">
        <v>7.1000000000000004E-3</v>
      </c>
      <c r="Y44" s="17">
        <v>2.5700000000000002E-3</v>
      </c>
      <c r="Z44" s="17">
        <v>1.46E-2</v>
      </c>
      <c r="AA44" s="17">
        <v>0.159</v>
      </c>
      <c r="AB44" s="17">
        <v>0.59260000000000002</v>
      </c>
      <c r="AC44" s="17">
        <v>8.9999999999999993E-3</v>
      </c>
      <c r="AD44" s="17">
        <v>0.35299999999999998</v>
      </c>
      <c r="AE44" s="17">
        <v>0.38</v>
      </c>
      <c r="AF44" s="17">
        <v>0.33200000000000002</v>
      </c>
      <c r="AG44" s="17">
        <v>0.55900000000000005</v>
      </c>
    </row>
    <row r="45" spans="1:33" x14ac:dyDescent="0.25">
      <c r="A45" t="s">
        <v>97</v>
      </c>
      <c r="B45" t="s">
        <v>182</v>
      </c>
      <c r="C45">
        <v>161561</v>
      </c>
      <c r="D45" s="16">
        <v>0.159</v>
      </c>
      <c r="E45" s="16"/>
      <c r="F45" s="17">
        <v>0.31941742131</v>
      </c>
      <c r="G45" s="17">
        <v>1.7999999999999999E-2</v>
      </c>
      <c r="H45" s="17">
        <v>1.7899999999999999E-2</v>
      </c>
      <c r="I45" s="17">
        <v>6.2899999999999998E-2</v>
      </c>
      <c r="J45" s="17">
        <v>0.54</v>
      </c>
      <c r="K45" s="17">
        <v>2.1999999999999999E-2</v>
      </c>
      <c r="L45" s="17">
        <v>0.1583</v>
      </c>
      <c r="M45" s="17">
        <v>3.6700000000000003E-2</v>
      </c>
      <c r="N45" s="17">
        <v>7.9399999999999998E-2</v>
      </c>
      <c r="O45" s="17">
        <v>0.02</v>
      </c>
      <c r="P45" s="17">
        <v>2.121E-2</v>
      </c>
      <c r="Q45" s="17">
        <v>8.8800000000000004E-2</v>
      </c>
      <c r="R45" s="17">
        <v>0.1047</v>
      </c>
      <c r="S45" s="17">
        <v>0.51731249999999995</v>
      </c>
      <c r="T45" s="17">
        <v>0.28299999999999997</v>
      </c>
      <c r="U45" s="17">
        <v>2.9676877372972935E-2</v>
      </c>
      <c r="V45" s="17">
        <v>0.03</v>
      </c>
      <c r="W45" s="17">
        <v>3.1589999999999998E-4</v>
      </c>
      <c r="X45" s="17">
        <v>7.000000000000001E-3</v>
      </c>
      <c r="Y45" s="17">
        <v>2.5700000000000002E-3</v>
      </c>
      <c r="Z45" s="17">
        <v>2.06E-2</v>
      </c>
      <c r="AA45" s="17">
        <v>0.159</v>
      </c>
      <c r="AB45" s="17">
        <v>0.53939999999999999</v>
      </c>
      <c r="AC45" s="17">
        <v>8.9999999999999993E-3</v>
      </c>
      <c r="AD45" s="17">
        <v>0.152</v>
      </c>
      <c r="AE45" s="17">
        <v>0.10400000000000001</v>
      </c>
      <c r="AF45" s="17">
        <v>0.377</v>
      </c>
      <c r="AG45" s="17">
        <v>0.96020000000000005</v>
      </c>
    </row>
    <row r="46" spans="1:33" x14ac:dyDescent="0.25">
      <c r="A46" t="s">
        <v>98</v>
      </c>
      <c r="B46" t="s">
        <v>183</v>
      </c>
      <c r="C46">
        <v>879772</v>
      </c>
      <c r="D46" s="16">
        <v>0.16700000000000001</v>
      </c>
      <c r="E46" s="16"/>
      <c r="F46" s="17">
        <v>7.216728135523201E-2</v>
      </c>
      <c r="G46" s="17">
        <v>2E-3</v>
      </c>
      <c r="H46" s="17">
        <v>2.0500000000000004E-2</v>
      </c>
      <c r="I46" s="17">
        <v>7.8200000000000006E-2</v>
      </c>
      <c r="J46" s="17">
        <v>0.54</v>
      </c>
      <c r="K46" s="17">
        <v>7.1999999999999995E-2</v>
      </c>
      <c r="L46" s="17">
        <v>0.17059999999999997</v>
      </c>
      <c r="M46" s="17">
        <v>4.6799999999999994E-2</v>
      </c>
      <c r="N46" s="17">
        <v>9.2100000000000015E-2</v>
      </c>
      <c r="O46" s="17">
        <v>6.0000000000000001E-3</v>
      </c>
      <c r="P46" s="17">
        <v>1.6379999999999999E-2</v>
      </c>
      <c r="Q46" s="17">
        <v>6.1799999999999994E-2</v>
      </c>
      <c r="R46" s="17">
        <v>0.17010000000000003</v>
      </c>
      <c r="S46" s="17">
        <v>0.51731249999999995</v>
      </c>
      <c r="T46" s="17">
        <v>0.28199999999999997</v>
      </c>
      <c r="U46" s="17">
        <v>3.3723472864584526E-2</v>
      </c>
      <c r="V46" s="17">
        <v>0.03</v>
      </c>
      <c r="W46" s="17">
        <v>3.1589999999999998E-4</v>
      </c>
      <c r="X46" s="17">
        <v>7.000000000000001E-3</v>
      </c>
      <c r="Y46" s="17">
        <v>2.5700000000000002E-3</v>
      </c>
      <c r="Z46" s="17">
        <v>1.0699999999999998E-2</v>
      </c>
      <c r="AA46" s="17">
        <v>0.159</v>
      </c>
      <c r="AB46" s="17">
        <v>0.83609999999999995</v>
      </c>
      <c r="AC46" s="17">
        <v>1.4999999999999999E-2</v>
      </c>
      <c r="AD46" s="17">
        <v>0.32700000000000001</v>
      </c>
      <c r="AE46" s="17">
        <v>0.19</v>
      </c>
      <c r="AF46" s="17">
        <v>0.35600000000000004</v>
      </c>
      <c r="AG46" s="17">
        <v>0.96479999999999999</v>
      </c>
    </row>
    <row r="47" spans="1:33" x14ac:dyDescent="0.25">
      <c r="A47" t="s">
        <v>99</v>
      </c>
      <c r="B47" t="s">
        <v>184</v>
      </c>
      <c r="C47">
        <v>635351</v>
      </c>
      <c r="D47" s="16">
        <v>0.151</v>
      </c>
      <c r="E47" s="16"/>
      <c r="F47" s="17">
        <v>0.17829725677399999</v>
      </c>
      <c r="G47" s="17">
        <v>0.11</v>
      </c>
      <c r="H47" s="17">
        <v>1.7000000000000001E-2</v>
      </c>
      <c r="I47" s="17">
        <v>4.6899999999999997E-2</v>
      </c>
      <c r="J47" s="17">
        <v>0.54</v>
      </c>
      <c r="K47" s="17">
        <v>2.8000000000000004E-2</v>
      </c>
      <c r="L47" s="17">
        <v>0.18379999999999999</v>
      </c>
      <c r="M47" s="17">
        <v>3.1800000000000002E-2</v>
      </c>
      <c r="N47" s="17">
        <v>5.2299999999999992E-2</v>
      </c>
      <c r="O47" s="17">
        <v>2E-3</v>
      </c>
      <c r="P47" s="17">
        <v>1.6590000000000001E-2</v>
      </c>
      <c r="Q47" s="17">
        <v>7.6999999999999999E-2</v>
      </c>
      <c r="R47" s="17">
        <v>0.1144</v>
      </c>
      <c r="S47" s="17">
        <v>0.76</v>
      </c>
      <c r="T47" s="17">
        <v>0.29599999999999999</v>
      </c>
      <c r="U47" s="17">
        <v>2.8632613427618032E-2</v>
      </c>
      <c r="V47" s="17">
        <v>0.03</v>
      </c>
      <c r="W47" s="17">
        <v>3.1589999999999998E-4</v>
      </c>
      <c r="X47" s="17">
        <v>7.000000000000001E-3</v>
      </c>
      <c r="Y47" s="17">
        <v>2.5700000000000002E-3</v>
      </c>
      <c r="Z47" s="17">
        <v>2.1600000000000001E-2</v>
      </c>
      <c r="AA47" s="17">
        <v>0.159</v>
      </c>
      <c r="AB47" s="17">
        <v>0.72330000000000017</v>
      </c>
      <c r="AC47" s="17">
        <v>1.4000000000000002E-2</v>
      </c>
      <c r="AD47" s="17">
        <v>0.37799999999999995</v>
      </c>
      <c r="AE47" s="17">
        <v>0.153</v>
      </c>
      <c r="AF47" s="17">
        <v>0.41799999999999998</v>
      </c>
      <c r="AG47" s="17">
        <v>0.89340000000000008</v>
      </c>
    </row>
    <row r="48" spans="1:33" x14ac:dyDescent="0.25">
      <c r="A48" t="s">
        <v>100</v>
      </c>
      <c r="B48" t="s">
        <v>185</v>
      </c>
      <c r="C48">
        <v>806330</v>
      </c>
      <c r="D48" s="16">
        <v>0.23300000000000001</v>
      </c>
      <c r="E48" s="16"/>
      <c r="F48" s="17">
        <v>0.31518691548685496</v>
      </c>
      <c r="G48" s="17">
        <v>1.6E-2</v>
      </c>
      <c r="H48" s="17">
        <v>1.9699999999999999E-2</v>
      </c>
      <c r="I48" s="17">
        <v>6.9099999999999995E-2</v>
      </c>
      <c r="J48" s="17">
        <v>0.54</v>
      </c>
      <c r="K48" s="17">
        <v>4.0000000000000001E-3</v>
      </c>
      <c r="L48" s="17">
        <v>0.1079</v>
      </c>
      <c r="M48" s="17">
        <v>6.8099999999999994E-2</v>
      </c>
      <c r="N48" s="17">
        <v>0.10580000000000001</v>
      </c>
      <c r="O48" s="17">
        <v>0.10099999999999999</v>
      </c>
      <c r="P48" s="17">
        <v>1.491E-2</v>
      </c>
      <c r="Q48" s="17">
        <v>7.17E-2</v>
      </c>
      <c r="R48" s="17">
        <v>0.12939999999999999</v>
      </c>
      <c r="S48" s="17">
        <v>0.51731249999999995</v>
      </c>
      <c r="T48" s="17">
        <v>0.33600000000000002</v>
      </c>
      <c r="U48" s="17">
        <v>3.4237396724200002E-2</v>
      </c>
      <c r="V48" s="17">
        <v>0.03</v>
      </c>
      <c r="W48" s="17">
        <v>3.1589999999999998E-4</v>
      </c>
      <c r="X48" s="17">
        <v>7.000000000000001E-3</v>
      </c>
      <c r="Y48" s="17">
        <v>2.5700000000000002E-3</v>
      </c>
      <c r="Z48" s="17">
        <v>1.7299999999999999E-2</v>
      </c>
      <c r="AA48" s="17">
        <v>0.159</v>
      </c>
      <c r="AB48" s="17">
        <v>0.60760000000000003</v>
      </c>
      <c r="AC48" s="17">
        <v>7.000000000000001E-3</v>
      </c>
      <c r="AD48" s="17">
        <v>0.52100000000000002</v>
      </c>
      <c r="AE48" s="17">
        <v>0.10800000000000001</v>
      </c>
      <c r="AF48" s="17">
        <v>0.58399999999999996</v>
      </c>
      <c r="AG48" s="17">
        <v>0.95950000000000002</v>
      </c>
    </row>
    <row r="49" spans="1:33" x14ac:dyDescent="0.25">
      <c r="A49" t="s">
        <v>101</v>
      </c>
      <c r="B49" t="s">
        <v>186</v>
      </c>
      <c r="C49">
        <v>151090</v>
      </c>
      <c r="D49" s="16">
        <v>0.311</v>
      </c>
      <c r="E49" s="16"/>
      <c r="F49" s="17">
        <v>3.6372914200702801E-2</v>
      </c>
      <c r="G49" s="17">
        <v>2E-3</v>
      </c>
      <c r="H49" s="17">
        <v>1.0500000000000001E-2</v>
      </c>
      <c r="I49" s="17">
        <v>6.3600000000000004E-2</v>
      </c>
      <c r="J49" s="17">
        <v>0.54</v>
      </c>
      <c r="K49" s="17">
        <v>0.01</v>
      </c>
      <c r="L49" s="17">
        <v>0.16079999999999997</v>
      </c>
      <c r="M49" s="17">
        <v>7.5300000000000006E-2</v>
      </c>
      <c r="N49" s="17">
        <v>0.11899999999999998</v>
      </c>
      <c r="O49" s="17">
        <v>0.14599999999999999</v>
      </c>
      <c r="P49" s="17">
        <v>1.3860000000000001E-2</v>
      </c>
      <c r="Q49" s="17">
        <v>5.62E-2</v>
      </c>
      <c r="R49" s="17">
        <v>0.1125</v>
      </c>
      <c r="S49" s="17">
        <v>0.51731249999999995</v>
      </c>
      <c r="T49" s="17">
        <v>0.314</v>
      </c>
      <c r="U49" s="17">
        <v>3.1621377277726972E-2</v>
      </c>
      <c r="V49" s="17">
        <v>0.03</v>
      </c>
      <c r="W49" s="17">
        <v>3.1589999999999998E-4</v>
      </c>
      <c r="X49" s="17">
        <v>7.000000000000001E-3</v>
      </c>
      <c r="Y49" s="17">
        <v>2.5700000000000002E-3</v>
      </c>
      <c r="Z49" s="17">
        <v>1.67E-2</v>
      </c>
      <c r="AA49" s="17">
        <v>0.159</v>
      </c>
      <c r="AB49" s="17">
        <v>0.31009999999999999</v>
      </c>
      <c r="AC49" s="17">
        <v>2.4E-2</v>
      </c>
      <c r="AD49" s="17">
        <v>0.73</v>
      </c>
      <c r="AE49" s="17">
        <v>0.14899999999999999</v>
      </c>
      <c r="AF49" s="17">
        <v>0.44600000000000001</v>
      </c>
      <c r="AG49" s="17">
        <v>0.48049999999999998</v>
      </c>
    </row>
    <row r="50" spans="1:33" x14ac:dyDescent="0.25">
      <c r="A50" t="s">
        <v>102</v>
      </c>
      <c r="B50" t="s">
        <v>187</v>
      </c>
      <c r="C50">
        <v>676283</v>
      </c>
      <c r="D50" s="16">
        <v>4.9000000000000002E-2</v>
      </c>
      <c r="E50" s="16"/>
      <c r="F50" s="17">
        <v>0</v>
      </c>
      <c r="G50" s="17">
        <v>1E-4</v>
      </c>
      <c r="H50" s="17">
        <v>1.5699999999999999E-2</v>
      </c>
      <c r="I50" s="17">
        <v>1.8100000000000002E-2</v>
      </c>
      <c r="J50" s="17">
        <v>0.54</v>
      </c>
      <c r="K50" s="17">
        <v>0.01</v>
      </c>
      <c r="L50" s="17">
        <v>0.23860000000000001</v>
      </c>
      <c r="M50" s="17">
        <v>5.2000000000000005E-2</v>
      </c>
      <c r="N50" s="17">
        <v>8.6300000000000002E-2</v>
      </c>
      <c r="O50" s="17">
        <v>0.27699999999999997</v>
      </c>
      <c r="P50" s="17">
        <v>2.4000000000000001E-5</v>
      </c>
      <c r="Q50" s="17">
        <v>2.5000000000000001E-2</v>
      </c>
      <c r="R50" s="17">
        <v>5.2400000000000002E-2</v>
      </c>
      <c r="S50" s="17">
        <v>0.23</v>
      </c>
      <c r="T50" s="17">
        <v>0.25800000000000001</v>
      </c>
      <c r="U50" s="17">
        <v>1.079740241014525E-2</v>
      </c>
      <c r="V50" s="17">
        <v>0.03</v>
      </c>
      <c r="W50" s="17">
        <v>3.1589999999999998E-4</v>
      </c>
      <c r="X50" s="17">
        <v>8.5000000000000006E-3</v>
      </c>
      <c r="Y50" s="17">
        <v>2.5700000000000002E-3</v>
      </c>
      <c r="Z50" s="17">
        <v>1.11E-2</v>
      </c>
      <c r="AA50" s="17">
        <v>0.159</v>
      </c>
      <c r="AB50" s="17">
        <v>0.24959999999999996</v>
      </c>
      <c r="AC50" s="17">
        <v>8.9999999999999993E-3</v>
      </c>
      <c r="AD50" s="17">
        <v>0.36899999999999999</v>
      </c>
      <c r="AE50" s="17">
        <v>0.16</v>
      </c>
      <c r="AF50" s="17">
        <v>0.40400000000000008</v>
      </c>
      <c r="AG50" s="17">
        <v>1.6299999999999999E-2</v>
      </c>
    </row>
    <row r="51" spans="1:33" x14ac:dyDescent="0.25">
      <c r="A51" t="s">
        <v>103</v>
      </c>
      <c r="B51" t="s">
        <v>188</v>
      </c>
      <c r="C51">
        <v>1140929</v>
      </c>
      <c r="D51" s="16">
        <v>0.182</v>
      </c>
      <c r="E51" s="16"/>
      <c r="F51" s="17">
        <v>0</v>
      </c>
      <c r="G51" s="17">
        <v>0.14399999999999999</v>
      </c>
      <c r="H51" s="17">
        <v>2.53E-2</v>
      </c>
      <c r="I51" s="17">
        <v>9.9599999999999994E-2</v>
      </c>
      <c r="J51" s="17">
        <v>0.54</v>
      </c>
      <c r="K51" s="17">
        <v>4.2000000000000003E-2</v>
      </c>
      <c r="L51" s="17">
        <v>0.12939999999999999</v>
      </c>
      <c r="M51" s="17">
        <v>3.9699999999999999E-2</v>
      </c>
      <c r="N51" s="17">
        <v>0.1072</v>
      </c>
      <c r="O51" s="17">
        <v>5.0000000000000001E-3</v>
      </c>
      <c r="P51" s="17">
        <v>1.7639999999999999E-2</v>
      </c>
      <c r="Q51" s="17">
        <v>8.8200000000000001E-2</v>
      </c>
      <c r="R51" s="17">
        <v>0.12520000000000001</v>
      </c>
      <c r="S51" s="17">
        <v>0.51731249999999995</v>
      </c>
      <c r="T51" s="17">
        <v>0.29699999999999999</v>
      </c>
      <c r="U51" s="17">
        <v>3.2840265398717192E-2</v>
      </c>
      <c r="V51" s="17">
        <v>0.03</v>
      </c>
      <c r="W51" s="17">
        <v>3.1589999999999998E-4</v>
      </c>
      <c r="X51" s="17">
        <v>7.000000000000001E-3</v>
      </c>
      <c r="Y51" s="17">
        <v>2.5700000000000002E-3</v>
      </c>
      <c r="Z51" s="17">
        <v>1.9199999999999998E-2</v>
      </c>
      <c r="AA51" s="17">
        <v>0.159</v>
      </c>
      <c r="AB51" s="17">
        <v>0.82530000000000003</v>
      </c>
      <c r="AC51" s="17">
        <v>3.1E-2</v>
      </c>
      <c r="AD51" s="17">
        <v>0.31900000000000001</v>
      </c>
      <c r="AE51" s="17">
        <v>0.17199999999999999</v>
      </c>
      <c r="AF51" s="17">
        <v>0.50700000000000001</v>
      </c>
      <c r="AG51" s="17">
        <v>0.90300000000000002</v>
      </c>
    </row>
    <row r="52" spans="1:33" x14ac:dyDescent="0.25">
      <c r="A52" t="s">
        <v>104</v>
      </c>
      <c r="B52" t="s">
        <v>189</v>
      </c>
      <c r="C52">
        <v>962041</v>
      </c>
      <c r="D52" s="16">
        <v>0.245</v>
      </c>
      <c r="E52" s="16"/>
      <c r="F52" s="17">
        <v>1.9442495778351997E-3</v>
      </c>
      <c r="G52" s="17">
        <v>4.0000000000000001E-3</v>
      </c>
      <c r="H52" s="17">
        <v>2.1000000000000001E-2</v>
      </c>
      <c r="I52" s="17">
        <v>2.23E-2</v>
      </c>
      <c r="J52" s="17">
        <v>0.54</v>
      </c>
      <c r="K52" s="17">
        <v>6.4000000000000001E-2</v>
      </c>
      <c r="L52" s="17">
        <v>0.31590000000000001</v>
      </c>
      <c r="M52" s="17">
        <v>3.1E-2</v>
      </c>
      <c r="N52" s="17">
        <v>5.4699999999999999E-2</v>
      </c>
      <c r="O52" s="17">
        <v>0.376</v>
      </c>
      <c r="P52" s="17">
        <v>4.0470000000000002E-3</v>
      </c>
      <c r="Q52" s="17">
        <v>2.1700000000000001E-2</v>
      </c>
      <c r="R52" s="17">
        <v>0.14929999999999999</v>
      </c>
      <c r="S52" s="17">
        <v>0.31</v>
      </c>
      <c r="T52" s="17">
        <v>0.24199999999999999</v>
      </c>
      <c r="U52" s="17">
        <v>2.1652018602972115E-2</v>
      </c>
      <c r="V52" s="17">
        <v>0.03</v>
      </c>
      <c r="W52" s="17">
        <v>9.2399999999999996E-5</v>
      </c>
      <c r="X52" s="17">
        <v>7.1000000000000004E-3</v>
      </c>
      <c r="Y52" s="17">
        <v>2.5700000000000002E-3</v>
      </c>
      <c r="Z52" s="17">
        <v>8.0000000000000002E-3</v>
      </c>
      <c r="AA52" s="17">
        <v>0.159</v>
      </c>
      <c r="AB52" s="17">
        <v>0.51270000000000004</v>
      </c>
      <c r="AC52" s="17">
        <v>6.5000000000000002E-2</v>
      </c>
      <c r="AD52" s="17">
        <v>0.61499999999999999</v>
      </c>
      <c r="AE52" s="17">
        <v>0.25800000000000001</v>
      </c>
      <c r="AF52" s="17">
        <v>0.53800000000000003</v>
      </c>
      <c r="AG52" s="17">
        <v>0.80210000000000004</v>
      </c>
    </row>
    <row r="53" spans="1:33" x14ac:dyDescent="0.25">
      <c r="A53" t="s">
        <v>105</v>
      </c>
      <c r="B53" t="s">
        <v>190</v>
      </c>
      <c r="C53">
        <v>70389</v>
      </c>
      <c r="D53" s="16">
        <v>0.161</v>
      </c>
      <c r="E53" s="16"/>
      <c r="F53" s="17">
        <v>2.139024774560128E-2</v>
      </c>
      <c r="G53" s="17">
        <v>0.154</v>
      </c>
      <c r="H53" s="17">
        <v>2.9000000000000005E-2</v>
      </c>
      <c r="I53" s="17">
        <v>7.5200000000000003E-2</v>
      </c>
      <c r="J53" s="17">
        <v>0.54</v>
      </c>
      <c r="K53" s="17">
        <v>5.0000000000000001E-3</v>
      </c>
      <c r="L53" s="17">
        <v>0.28110000000000002</v>
      </c>
      <c r="M53" s="17">
        <v>3.0700000000000002E-2</v>
      </c>
      <c r="N53" s="17">
        <v>5.8500000000000003E-2</v>
      </c>
      <c r="O53" s="17">
        <v>0.33299999999999996</v>
      </c>
      <c r="P53" s="17">
        <v>2.9819999999999999E-2</v>
      </c>
      <c r="Q53" s="17">
        <v>5.7200000000000001E-2</v>
      </c>
      <c r="R53" s="17">
        <v>0.10929999999999999</v>
      </c>
      <c r="S53" s="17">
        <v>0.51731249999999995</v>
      </c>
      <c r="T53" s="17">
        <v>0.28399999999999997</v>
      </c>
      <c r="U53" s="17">
        <v>3.1109854133050809E-2</v>
      </c>
      <c r="V53" s="17">
        <v>0.03</v>
      </c>
      <c r="W53" s="17">
        <v>3.1589999999999998E-4</v>
      </c>
      <c r="X53" s="17">
        <v>7.000000000000001E-3</v>
      </c>
      <c r="Y53" s="17">
        <v>2.5700000000000002E-3</v>
      </c>
      <c r="Z53" s="17">
        <v>1.3000000000000001E-2</v>
      </c>
      <c r="AA53" s="17">
        <v>0.159</v>
      </c>
      <c r="AB53" s="17">
        <v>0.58499999999999996</v>
      </c>
      <c r="AC53" s="17">
        <v>6.8000000000000005E-2</v>
      </c>
      <c r="AD53" s="17">
        <v>0.33700000000000002</v>
      </c>
      <c r="AE53" s="17">
        <v>0.183</v>
      </c>
      <c r="AF53" s="17">
        <v>0.27100000000000002</v>
      </c>
      <c r="AG53" s="17">
        <v>0.50329999999999997</v>
      </c>
    </row>
    <row r="54" spans="1:33" x14ac:dyDescent="0.25">
      <c r="A54" t="s">
        <v>106</v>
      </c>
      <c r="B54" t="s">
        <v>191</v>
      </c>
      <c r="C54">
        <v>576841</v>
      </c>
      <c r="D54" s="16">
        <v>0.30099999999999999</v>
      </c>
      <c r="E54" s="16"/>
      <c r="F54" s="17">
        <v>1.2769999999999999E-4</v>
      </c>
      <c r="G54" s="17">
        <v>1E-4</v>
      </c>
      <c r="H54" s="17">
        <v>1.46E-2</v>
      </c>
      <c r="I54" s="17">
        <v>2.4E-2</v>
      </c>
      <c r="J54" s="17">
        <v>0.54</v>
      </c>
      <c r="K54" s="17">
        <v>0.106</v>
      </c>
      <c r="L54" s="17">
        <v>0.32200000000000001</v>
      </c>
      <c r="M54" s="17">
        <v>5.3199999999999997E-2</v>
      </c>
      <c r="N54" s="17">
        <v>7.5499999999999998E-2</v>
      </c>
      <c r="O54" s="17">
        <v>0.20300000000000001</v>
      </c>
      <c r="P54" s="17">
        <v>4.4730000000000004E-3</v>
      </c>
      <c r="Q54" s="17">
        <v>7.3599999999999999E-2</v>
      </c>
      <c r="R54" s="17">
        <v>0.18410000000000001</v>
      </c>
      <c r="S54" s="17">
        <v>0.31</v>
      </c>
      <c r="T54" s="17">
        <v>0.29499999999999998</v>
      </c>
      <c r="U54" s="17">
        <v>1.9136382721522405E-2</v>
      </c>
      <c r="V54" s="17">
        <v>0.03</v>
      </c>
      <c r="W54" s="17">
        <v>6.4999999999999994E-5</v>
      </c>
      <c r="X54" s="17">
        <v>8.6999999999999994E-3</v>
      </c>
      <c r="Y54" s="17">
        <v>2.5700000000000002E-3</v>
      </c>
      <c r="Z54" s="17">
        <v>7.1999999999999998E-3</v>
      </c>
      <c r="AA54" s="17">
        <v>0.159</v>
      </c>
      <c r="AB54" s="17">
        <v>0.82769999999999999</v>
      </c>
      <c r="AC54" s="17">
        <v>0.127</v>
      </c>
      <c r="AD54" s="17">
        <v>0.71099999999999997</v>
      </c>
      <c r="AE54" s="17">
        <v>0.27399999999999997</v>
      </c>
      <c r="AF54" s="17">
        <v>0.4</v>
      </c>
      <c r="AG54" s="17">
        <v>0.66920000000000002</v>
      </c>
    </row>
    <row r="55" spans="1:33" x14ac:dyDescent="0.25">
      <c r="A55" t="s">
        <v>107</v>
      </c>
      <c r="B55" t="s">
        <v>192</v>
      </c>
      <c r="C55">
        <v>132843</v>
      </c>
      <c r="D55" s="16">
        <v>9.8000000000000004E-2</v>
      </c>
      <c r="E55" s="16"/>
      <c r="F55" s="17">
        <v>3.1012000000000001E-3</v>
      </c>
      <c r="G55" s="17">
        <v>1E-3</v>
      </c>
      <c r="H55" s="17">
        <v>1.9400000000000001E-2</v>
      </c>
      <c r="I55" s="17">
        <v>4.4400000000000002E-2</v>
      </c>
      <c r="J55" s="17">
        <v>0.54</v>
      </c>
      <c r="K55" s="17">
        <v>5.2000000000000005E-2</v>
      </c>
      <c r="L55" s="17">
        <v>0.19939999999999997</v>
      </c>
      <c r="M55" s="17">
        <v>7.9899999999999999E-2</v>
      </c>
      <c r="N55" s="17">
        <v>0.1012</v>
      </c>
      <c r="O55" s="17">
        <v>0.214</v>
      </c>
      <c r="P55" s="17">
        <v>3.7290999999999998E-2</v>
      </c>
      <c r="Q55" s="17">
        <v>0.1115</v>
      </c>
      <c r="R55" s="17">
        <v>4.36E-2</v>
      </c>
      <c r="S55" s="17">
        <v>0.23</v>
      </c>
      <c r="T55" s="17">
        <v>0.19900000000000001</v>
      </c>
      <c r="U55" s="17">
        <v>1.6281177219889999E-2</v>
      </c>
      <c r="V55" s="17">
        <v>0.03</v>
      </c>
      <c r="W55" s="17">
        <v>4.4029999999999998E-3</v>
      </c>
      <c r="X55" s="17">
        <v>5.4000000000000003E-3</v>
      </c>
      <c r="Y55" s="17">
        <v>2.5700000000000002E-3</v>
      </c>
      <c r="Z55" s="17">
        <v>8.3999999999999995E-3</v>
      </c>
      <c r="AA55" s="17">
        <v>0.159</v>
      </c>
      <c r="AB55" s="17">
        <v>0.50319999999999998</v>
      </c>
      <c r="AC55" s="17">
        <v>5.4000000000000006E-2</v>
      </c>
      <c r="AD55" s="17">
        <v>0.39399999999999996</v>
      </c>
      <c r="AE55" s="17">
        <v>0.126</v>
      </c>
      <c r="AF55" s="17">
        <v>0.25700000000000001</v>
      </c>
      <c r="AG55" s="17">
        <v>0.49719999999999998</v>
      </c>
    </row>
    <row r="56" spans="1:33" x14ac:dyDescent="0.25">
      <c r="A56" t="s">
        <v>108</v>
      </c>
      <c r="B56" t="s">
        <v>193</v>
      </c>
      <c r="C56">
        <v>1072439</v>
      </c>
      <c r="D56" s="16">
        <v>0.253</v>
      </c>
      <c r="E56" s="16"/>
      <c r="F56" s="17">
        <v>0.32987782124373682</v>
      </c>
      <c r="G56" s="17">
        <v>3.0000000000000001E-3</v>
      </c>
      <c r="H56" s="17">
        <v>1.6299999999999999E-2</v>
      </c>
      <c r="I56" s="17">
        <v>6.3799999999999996E-2</v>
      </c>
      <c r="J56" s="17">
        <v>0.54</v>
      </c>
      <c r="K56" s="17">
        <v>8.0000000000000002E-3</v>
      </c>
      <c r="L56" s="17">
        <v>8.5000000000000006E-2</v>
      </c>
      <c r="M56" s="17">
        <v>6.0999999999999999E-2</v>
      </c>
      <c r="N56" s="17">
        <v>0.13600000000000001</v>
      </c>
      <c r="O56" s="17">
        <v>5.5999999999999994E-2</v>
      </c>
      <c r="P56" s="17">
        <v>1.533E-2</v>
      </c>
      <c r="Q56" s="17">
        <v>5.9299999999999999E-2</v>
      </c>
      <c r="R56" s="17">
        <v>0.15</v>
      </c>
      <c r="S56" s="17">
        <v>0.63</v>
      </c>
      <c r="T56" s="17">
        <v>0.35799999999999998</v>
      </c>
      <c r="U56" s="17">
        <v>3.5578206440789323E-2</v>
      </c>
      <c r="V56" s="17">
        <v>0.03</v>
      </c>
      <c r="W56" s="17">
        <v>3.1589999999999998E-4</v>
      </c>
      <c r="X56" s="17">
        <v>7.000000000000001E-3</v>
      </c>
      <c r="Y56" s="17">
        <v>2.5700000000000002E-3</v>
      </c>
      <c r="Z56" s="17">
        <v>1.78E-2</v>
      </c>
      <c r="AA56" s="17">
        <v>0.159</v>
      </c>
      <c r="AB56" s="17">
        <v>0.67490000000000006</v>
      </c>
      <c r="AC56" s="17">
        <v>7.000000000000001E-3</v>
      </c>
      <c r="AD56" s="17">
        <v>0.63800000000000001</v>
      </c>
      <c r="AE56" s="17">
        <v>0.08</v>
      </c>
      <c r="AF56" s="17">
        <v>0.58699999999999997</v>
      </c>
      <c r="AG56" s="17">
        <v>0.94920000000000004</v>
      </c>
    </row>
    <row r="57" spans="1:33" x14ac:dyDescent="0.25">
      <c r="A57" t="s">
        <v>109</v>
      </c>
      <c r="B57" t="s">
        <v>194</v>
      </c>
      <c r="C57">
        <v>7519762</v>
      </c>
      <c r="D57" s="16">
        <v>0.156</v>
      </c>
      <c r="E57" s="16"/>
      <c r="F57" s="17">
        <v>0.2546342818769376</v>
      </c>
      <c r="G57" s="17">
        <v>1.6E-2</v>
      </c>
      <c r="H57" s="17">
        <v>3.5400000000000001E-2</v>
      </c>
      <c r="I57" s="17">
        <v>5.7200000000000001E-2</v>
      </c>
      <c r="J57" s="17">
        <v>0.54</v>
      </c>
      <c r="K57" s="17">
        <v>1.4000000000000002E-2</v>
      </c>
      <c r="L57" s="17">
        <v>0.1404</v>
      </c>
      <c r="M57" s="17">
        <v>5.57E-2</v>
      </c>
      <c r="N57" s="17">
        <v>0.1308</v>
      </c>
      <c r="O57" s="17">
        <v>8.900000000000001E-2</v>
      </c>
      <c r="P57" s="17">
        <v>1.7010000000000001E-2</v>
      </c>
      <c r="Q57" s="17">
        <v>5.5300000000000002E-2</v>
      </c>
      <c r="R57" s="17">
        <v>0.11020000000000002</v>
      </c>
      <c r="S57" s="17">
        <v>0.57650000000000001</v>
      </c>
      <c r="T57" s="17">
        <v>0.25</v>
      </c>
      <c r="U57" s="17">
        <v>3.24407421232E-2</v>
      </c>
      <c r="V57" s="17">
        <v>0.03</v>
      </c>
      <c r="W57" s="17">
        <v>3.1589999999999998E-4</v>
      </c>
      <c r="X57" s="17">
        <v>6.8999999999999999E-3</v>
      </c>
      <c r="Y57" s="17">
        <v>2.5700000000000002E-3</v>
      </c>
      <c r="Z57" s="17">
        <v>1.9E-2</v>
      </c>
      <c r="AA57" s="17">
        <v>0.13980000000000001</v>
      </c>
      <c r="AB57" s="17">
        <v>0.50429999999999997</v>
      </c>
      <c r="AC57" s="17">
        <v>1.3000000000000001E-2</v>
      </c>
      <c r="AD57" s="17">
        <v>0.499</v>
      </c>
      <c r="AE57" s="17">
        <v>5.5E-2</v>
      </c>
      <c r="AF57" s="17">
        <v>0.57799999999999996</v>
      </c>
      <c r="AG57" s="17">
        <v>0.92569999999999997</v>
      </c>
    </row>
    <row r="58" spans="1:33" x14ac:dyDescent="0.25">
      <c r="A58" t="s">
        <v>110</v>
      </c>
      <c r="B58" t="s">
        <v>195</v>
      </c>
      <c r="C58">
        <v>353256</v>
      </c>
      <c r="D58" s="16">
        <v>0.12</v>
      </c>
      <c r="E58" s="16"/>
      <c r="F58" s="17">
        <v>2.7470000000000001E-4</v>
      </c>
      <c r="G58" s="17">
        <v>1.5E-3</v>
      </c>
      <c r="H58" s="17">
        <v>2.2599999999999999E-2</v>
      </c>
      <c r="I58" s="17">
        <v>2.58E-2</v>
      </c>
      <c r="J58" s="17">
        <v>0.54</v>
      </c>
      <c r="K58" s="17">
        <v>6.59E-2</v>
      </c>
      <c r="L58" s="17">
        <v>0.28029999999999999</v>
      </c>
      <c r="M58" s="17">
        <v>6.59E-2</v>
      </c>
      <c r="N58" s="17">
        <v>9.2600000000000002E-2</v>
      </c>
      <c r="O58" s="17">
        <v>0.3655347846825841</v>
      </c>
      <c r="P58" s="17">
        <v>3.8340000000000002E-3</v>
      </c>
      <c r="Q58" s="17">
        <v>6.9400000000000003E-2</v>
      </c>
      <c r="R58" s="17">
        <v>0.1106</v>
      </c>
      <c r="S58" s="17">
        <v>0.31</v>
      </c>
      <c r="T58" s="17">
        <v>0.24199999999999999</v>
      </c>
      <c r="U58" s="17">
        <v>1.4337000000000003E-2</v>
      </c>
      <c r="V58" s="17">
        <v>0.03</v>
      </c>
      <c r="W58" s="17">
        <v>4.1199999999999999E-4</v>
      </c>
      <c r="X58" s="17">
        <v>0.02</v>
      </c>
      <c r="Y58" s="17">
        <v>2.5700000000000002E-3</v>
      </c>
      <c r="Z58" s="17">
        <v>8.0000000000000002E-3</v>
      </c>
      <c r="AA58" s="17">
        <v>0.159</v>
      </c>
      <c r="AB58" s="17">
        <v>0.74409999999999998</v>
      </c>
      <c r="AC58" s="17">
        <v>8.9999999999999993E-3</v>
      </c>
      <c r="AD58" s="17">
        <v>0.44600000000000001</v>
      </c>
      <c r="AE58" s="17">
        <v>0.36700000000000005</v>
      </c>
      <c r="AF58" s="17">
        <v>0.38100000000000001</v>
      </c>
      <c r="AG58" s="17">
        <v>0.88519999999999999</v>
      </c>
    </row>
    <row r="59" spans="1:33" x14ac:dyDescent="0.25">
      <c r="A59" t="s">
        <v>111</v>
      </c>
      <c r="B59" t="s">
        <v>196</v>
      </c>
      <c r="C59">
        <v>6059695</v>
      </c>
      <c r="D59" s="16">
        <v>0.36</v>
      </c>
      <c r="E59" s="16"/>
      <c r="F59" s="17">
        <v>3.3248000000000002E-3</v>
      </c>
      <c r="G59" s="17">
        <v>1E-4</v>
      </c>
      <c r="H59" s="17">
        <v>2.1899999999999999E-2</v>
      </c>
      <c r="I59" s="17">
        <v>2.07E-2</v>
      </c>
      <c r="J59" s="17">
        <v>0.72</v>
      </c>
      <c r="K59" s="17">
        <v>0.05</v>
      </c>
      <c r="L59" s="17">
        <v>0.2082</v>
      </c>
      <c r="M59" s="17">
        <v>0.1353</v>
      </c>
      <c r="N59" s="17">
        <v>0.14610000000000001</v>
      </c>
      <c r="O59" s="17">
        <v>9.3000000000000013E-2</v>
      </c>
      <c r="P59" s="17">
        <v>2.4000000000000001E-5</v>
      </c>
      <c r="Q59" s="17">
        <v>2.1899999999999999E-2</v>
      </c>
      <c r="R59" s="17">
        <v>0.17100000000000001</v>
      </c>
      <c r="S59" s="17">
        <v>0.31</v>
      </c>
      <c r="T59" s="17">
        <v>0.29499999999999998</v>
      </c>
      <c r="U59" s="17">
        <v>9.9139462647195899E-3</v>
      </c>
      <c r="V59" s="17">
        <v>0.03</v>
      </c>
      <c r="W59" s="17">
        <v>6.4999999999999994E-5</v>
      </c>
      <c r="X59" s="17">
        <v>8.8000000000000005E-3</v>
      </c>
      <c r="Y59" s="17">
        <v>2.5700000000000002E-3</v>
      </c>
      <c r="Z59" s="17">
        <v>9.4999999999999998E-3</v>
      </c>
      <c r="AA59" s="17">
        <v>0.1825</v>
      </c>
      <c r="AB59" s="17">
        <v>0.24929999999999999</v>
      </c>
      <c r="AC59" s="17">
        <v>4.2999999999999997E-2</v>
      </c>
      <c r="AD59" s="17">
        <v>0.67</v>
      </c>
      <c r="AE59" s="17">
        <v>0.16899999999999998</v>
      </c>
      <c r="AF59" s="17">
        <v>0.51300000000000001</v>
      </c>
      <c r="AG59" s="17">
        <v>0.60619999999999996</v>
      </c>
    </row>
    <row r="60" spans="1:33" x14ac:dyDescent="0.25">
      <c r="A60" t="s">
        <v>136</v>
      </c>
      <c r="B60" t="s">
        <v>197</v>
      </c>
      <c r="C60">
        <v>79730</v>
      </c>
      <c r="D60" s="16">
        <v>8.8999999999999996E-2</v>
      </c>
      <c r="E60" s="16"/>
      <c r="F60" s="17">
        <v>2.0000000000000001E-4</v>
      </c>
      <c r="G60" s="17">
        <v>1E-4</v>
      </c>
      <c r="H60" s="17">
        <v>3.7100000000000001E-2</v>
      </c>
      <c r="I60" s="17">
        <v>7.4399999999999994E-2</v>
      </c>
      <c r="J60" s="17">
        <v>0.54</v>
      </c>
      <c r="K60" s="17">
        <v>6.59E-2</v>
      </c>
      <c r="L60" s="17">
        <v>0.28029999999999999</v>
      </c>
      <c r="M60" s="17">
        <v>6.59E-2</v>
      </c>
      <c r="N60" s="17">
        <v>9.2600000000000002E-2</v>
      </c>
      <c r="O60" s="17">
        <v>0.30409999999999998</v>
      </c>
      <c r="P60" s="17">
        <v>0.11700000000000001</v>
      </c>
      <c r="Q60" s="17">
        <v>6.9400000000000003E-2</v>
      </c>
      <c r="R60" s="17">
        <v>3.6936099999999999E-2</v>
      </c>
      <c r="S60" s="17">
        <v>0.23</v>
      </c>
      <c r="T60" s="17">
        <v>0.17299999999999996</v>
      </c>
      <c r="U60" s="17">
        <v>1.249818735E-2</v>
      </c>
      <c r="V60" s="17">
        <v>0.03</v>
      </c>
      <c r="W60" s="17">
        <v>4.4000000000000003E-3</v>
      </c>
      <c r="X60" s="17">
        <v>5.4000000000000003E-3</v>
      </c>
      <c r="Y60" s="17">
        <v>2.5700000000000002E-3</v>
      </c>
      <c r="Z60" s="17">
        <v>9.3000000000000013E-2</v>
      </c>
      <c r="AA60" s="17">
        <v>0.159</v>
      </c>
      <c r="AB60" s="17">
        <v>0.52800000000000002</v>
      </c>
      <c r="AC60" s="17">
        <v>4.8000000000000001E-2</v>
      </c>
      <c r="AD60" s="17">
        <v>0.254</v>
      </c>
      <c r="AE60" s="17">
        <v>0.13</v>
      </c>
      <c r="AF60" s="17">
        <v>0.27</v>
      </c>
      <c r="AG60" s="17">
        <v>0.1082</v>
      </c>
    </row>
    <row r="61" spans="1:33" x14ac:dyDescent="0.25">
      <c r="A61" t="s">
        <v>113</v>
      </c>
      <c r="B61" t="s">
        <v>198</v>
      </c>
      <c r="C61">
        <v>237980</v>
      </c>
      <c r="D61" s="16">
        <v>0.16600000000000001</v>
      </c>
      <c r="E61" s="16"/>
      <c r="F61" s="17">
        <v>0.164693307405369</v>
      </c>
      <c r="G61" s="17">
        <v>0.01</v>
      </c>
      <c r="H61" s="17">
        <v>4.6100000000000002E-2</v>
      </c>
      <c r="I61" s="17">
        <v>7.2099999999999997E-2</v>
      </c>
      <c r="J61" s="17">
        <v>0.54</v>
      </c>
      <c r="K61" s="17">
        <v>0.1167</v>
      </c>
      <c r="L61" s="17">
        <v>0.20469999999999999</v>
      </c>
      <c r="M61" s="17">
        <v>0.1167</v>
      </c>
      <c r="N61" s="17">
        <v>0.1613</v>
      </c>
      <c r="O61" s="17">
        <v>0.151</v>
      </c>
      <c r="P61" s="17">
        <v>6.0235999999999998E-2</v>
      </c>
      <c r="Q61" s="17">
        <v>1.21E-2</v>
      </c>
      <c r="R61" s="17">
        <v>4.9799999999999997E-2</v>
      </c>
      <c r="S61" s="17">
        <v>0.23</v>
      </c>
      <c r="T61" s="17">
        <v>0.25800000000000001</v>
      </c>
      <c r="U61" s="17">
        <v>3.5152749687299999E-2</v>
      </c>
      <c r="V61" s="17">
        <v>0.03</v>
      </c>
      <c r="W61" s="17">
        <v>3.5100000000000005E-3</v>
      </c>
      <c r="X61" s="17">
        <v>1.1299999999999999E-2</v>
      </c>
      <c r="Y61" s="17">
        <v>2.5700000000000002E-3</v>
      </c>
      <c r="Z61" s="17">
        <v>6.7999999999999996E-3</v>
      </c>
      <c r="AA61" s="17">
        <v>0.159</v>
      </c>
      <c r="AB61" s="17">
        <v>0.68979999999999986</v>
      </c>
      <c r="AC61" s="17">
        <v>0.15</v>
      </c>
      <c r="AD61" s="17">
        <v>0.22900000000000001</v>
      </c>
      <c r="AE61" s="17">
        <v>0.376</v>
      </c>
      <c r="AF61" s="17">
        <v>0.44800000000000006</v>
      </c>
      <c r="AG61" s="17">
        <v>0.86799999999999999</v>
      </c>
    </row>
    <row r="62" spans="1:33" x14ac:dyDescent="0.25">
      <c r="A62" t="s">
        <v>114</v>
      </c>
      <c r="B62" t="s">
        <v>199</v>
      </c>
      <c r="C62">
        <v>146706</v>
      </c>
      <c r="D62" s="16">
        <v>7.2999999999999995E-2</v>
      </c>
      <c r="E62" s="16"/>
      <c r="F62" s="17">
        <v>0</v>
      </c>
      <c r="G62" s="17">
        <v>3.0000000000000001E-3</v>
      </c>
      <c r="H62" s="17">
        <v>3.3500000000000002E-2</v>
      </c>
      <c r="I62" s="17">
        <v>4.36E-2</v>
      </c>
      <c r="J62" s="17">
        <v>0.54</v>
      </c>
      <c r="K62" s="17">
        <v>6.59E-2</v>
      </c>
      <c r="L62" s="17">
        <v>0.19800000000000001</v>
      </c>
      <c r="M62" s="17">
        <v>0.1263</v>
      </c>
      <c r="N62" s="17">
        <v>0.15759999999999999</v>
      </c>
      <c r="O62" s="17">
        <v>0.13100000000000001</v>
      </c>
      <c r="P62" s="17">
        <v>7.5000999999999998E-2</v>
      </c>
      <c r="Q62" s="17">
        <v>4.4199999999999996E-2</v>
      </c>
      <c r="R62" s="17">
        <v>3.9800000000000002E-2</v>
      </c>
      <c r="S62" s="17">
        <v>0.23</v>
      </c>
      <c r="T62" s="17">
        <v>0.21299999999999999</v>
      </c>
      <c r="U62" s="17">
        <v>1.5838267555025445E-2</v>
      </c>
      <c r="V62" s="17">
        <v>0.03</v>
      </c>
      <c r="W62" s="17">
        <v>3.7699999999999995E-4</v>
      </c>
      <c r="X62" s="17">
        <v>5.5999999999999991E-3</v>
      </c>
      <c r="Y62" s="17">
        <v>2.5700000000000002E-3</v>
      </c>
      <c r="Z62" s="17">
        <v>9.7000000000000003E-3</v>
      </c>
      <c r="AA62" s="17">
        <v>0.159</v>
      </c>
      <c r="AB62" s="17">
        <v>0.56579999999999997</v>
      </c>
      <c r="AC62" s="17">
        <v>7.6999999999999999E-2</v>
      </c>
      <c r="AD62" s="17">
        <v>0.27700000000000002</v>
      </c>
      <c r="AE62" s="17">
        <v>0.125</v>
      </c>
      <c r="AF62" s="17">
        <v>0.32700000000000001</v>
      </c>
      <c r="AG62" s="17">
        <v>0.33479999999999999</v>
      </c>
    </row>
    <row r="63" spans="1:33" x14ac:dyDescent="0.25">
      <c r="A63" t="s">
        <v>115</v>
      </c>
      <c r="B63" t="s">
        <v>200</v>
      </c>
      <c r="C63">
        <v>2203823</v>
      </c>
      <c r="D63" s="16">
        <v>0.255</v>
      </c>
      <c r="E63" s="16"/>
      <c r="F63" s="17">
        <v>1.026E-4</v>
      </c>
      <c r="G63" s="17">
        <v>1E-4</v>
      </c>
      <c r="H63" s="17">
        <v>2.4199999999999999E-2</v>
      </c>
      <c r="I63" s="17">
        <v>2.1999999999999999E-2</v>
      </c>
      <c r="J63" s="17">
        <v>0.54</v>
      </c>
      <c r="K63" s="17">
        <v>9.7199999999999995E-2</v>
      </c>
      <c r="L63" s="17">
        <v>0.2616</v>
      </c>
      <c r="M63" s="17">
        <v>7.3599999999999999E-2</v>
      </c>
      <c r="N63" s="17">
        <v>9.4700000000000006E-2</v>
      </c>
      <c r="O63" s="17">
        <v>0.26600000000000001</v>
      </c>
      <c r="P63" s="17">
        <v>6.7561999999999997E-2</v>
      </c>
      <c r="Q63" s="17">
        <v>3.8300000000000001E-2</v>
      </c>
      <c r="R63" s="17">
        <v>0.1545</v>
      </c>
      <c r="S63" s="17">
        <v>0.31</v>
      </c>
      <c r="T63" s="17">
        <v>0.21</v>
      </c>
      <c r="U63" s="17">
        <v>2.9949093553757425E-2</v>
      </c>
      <c r="V63" s="17">
        <v>0.03</v>
      </c>
      <c r="W63" s="17">
        <v>9.2399999999999996E-5</v>
      </c>
      <c r="X63" s="17">
        <v>7.000000000000001E-3</v>
      </c>
      <c r="Y63" s="17">
        <v>2.5700000000000002E-3</v>
      </c>
      <c r="Z63" s="17">
        <v>6.7999999999999996E-3</v>
      </c>
      <c r="AA63" s="17">
        <v>0.159</v>
      </c>
      <c r="AB63" s="17">
        <v>0.49579999999999996</v>
      </c>
      <c r="AC63" s="17">
        <v>7.3999999999999996E-2</v>
      </c>
      <c r="AD63" s="17">
        <v>0.374</v>
      </c>
      <c r="AE63" s="17">
        <v>0.34499999999999997</v>
      </c>
      <c r="AF63" s="17">
        <v>0.30299999999999999</v>
      </c>
      <c r="AG63" s="17">
        <v>0.55330000000000001</v>
      </c>
    </row>
    <row r="64" spans="1:33" x14ac:dyDescent="0.25">
      <c r="A64" t="s">
        <v>116</v>
      </c>
      <c r="B64" t="s">
        <v>201</v>
      </c>
      <c r="C64">
        <v>417444</v>
      </c>
      <c r="D64" s="16">
        <v>0.08</v>
      </c>
      <c r="E64" s="16"/>
      <c r="F64" s="17">
        <v>0.41323982435999995</v>
      </c>
      <c r="G64" s="17">
        <v>3.4000000000000002E-2</v>
      </c>
      <c r="H64" s="17">
        <v>1.8800000000000001E-2</v>
      </c>
      <c r="I64" s="17">
        <v>7.8899999999999998E-2</v>
      </c>
      <c r="J64" s="17">
        <v>0.54</v>
      </c>
      <c r="K64" s="17">
        <v>2.9000000000000005E-2</v>
      </c>
      <c r="L64" s="17">
        <v>0.27539999999999998</v>
      </c>
      <c r="M64" s="17">
        <v>3.5999999999999997E-2</v>
      </c>
      <c r="N64" s="17">
        <v>6.5000000000000002E-2</v>
      </c>
      <c r="O64" s="17">
        <v>1.3999999999999999E-2</v>
      </c>
      <c r="P64" s="17">
        <v>3.8010000000000002E-2</v>
      </c>
      <c r="Q64" s="17">
        <v>1.8700000000000001E-2</v>
      </c>
      <c r="R64" s="17">
        <v>9.6100000000000019E-2</v>
      </c>
      <c r="S64" s="17">
        <v>0.51731249999999995</v>
      </c>
      <c r="T64" s="17">
        <v>0.27900000000000003</v>
      </c>
      <c r="U64" s="17">
        <v>3.7848928659689834E-2</v>
      </c>
      <c r="V64" s="17">
        <v>0.03</v>
      </c>
      <c r="W64" s="17">
        <v>3.1589999999999998E-4</v>
      </c>
      <c r="X64" s="17">
        <v>6.8999999999999999E-3</v>
      </c>
      <c r="Y64" s="17">
        <v>2.5700000000000002E-3</v>
      </c>
      <c r="Z64" s="17">
        <v>1.11E-2</v>
      </c>
      <c r="AA64" s="17">
        <v>0.159</v>
      </c>
      <c r="AB64" s="17">
        <v>0.86040000000000005</v>
      </c>
      <c r="AC64" s="17">
        <v>3.7999999999999999E-2</v>
      </c>
      <c r="AD64" s="17">
        <v>0.56100000000000005</v>
      </c>
      <c r="AE64" s="17">
        <v>0.124</v>
      </c>
      <c r="AF64" s="17">
        <v>0.24399999999999999</v>
      </c>
      <c r="AG64" s="17">
        <v>0.95909999999999995</v>
      </c>
    </row>
    <row r="65" spans="1:33" x14ac:dyDescent="0.25">
      <c r="A65" t="s">
        <v>117</v>
      </c>
      <c r="B65" t="s">
        <v>202</v>
      </c>
      <c r="C65">
        <v>549053</v>
      </c>
      <c r="D65" s="16">
        <v>0.192</v>
      </c>
      <c r="E65" s="16"/>
      <c r="F65" s="17">
        <v>4.8020716454217599E-2</v>
      </c>
      <c r="G65" s="17">
        <v>5.0000000000000001E-3</v>
      </c>
      <c r="H65" s="17">
        <v>1.46E-2</v>
      </c>
      <c r="I65" s="17">
        <v>6.3600000000000004E-2</v>
      </c>
      <c r="J65" s="17">
        <v>0.54</v>
      </c>
      <c r="K65" s="17">
        <v>2E-3</v>
      </c>
      <c r="L65" s="17">
        <v>0.28029999999999999</v>
      </c>
      <c r="M65" s="17">
        <v>3.6299999999999999E-2</v>
      </c>
      <c r="N65" s="17">
        <v>8.4000000000000005E-2</v>
      </c>
      <c r="O65" s="17">
        <v>0.13100000000000001</v>
      </c>
      <c r="P65" s="17">
        <v>1.4489999999999998E-2</v>
      </c>
      <c r="Q65" s="17">
        <v>4.4699999999999997E-2</v>
      </c>
      <c r="R65" s="17">
        <v>0.13669999999999999</v>
      </c>
      <c r="S65" s="17">
        <v>0.51731249999999995</v>
      </c>
      <c r="T65" s="17">
        <v>0.30399999999999999</v>
      </c>
      <c r="U65" s="17">
        <v>2.9787538194338704E-2</v>
      </c>
      <c r="V65" s="17">
        <v>0.03</v>
      </c>
      <c r="W65" s="17">
        <v>3.1589999999999998E-4</v>
      </c>
      <c r="X65" s="17">
        <v>6.8999999999999999E-3</v>
      </c>
      <c r="Y65" s="17">
        <v>2.5700000000000002E-3</v>
      </c>
      <c r="Z65" s="17">
        <v>1.4999999999999999E-2</v>
      </c>
      <c r="AA65" s="17">
        <v>0.159</v>
      </c>
      <c r="AB65" s="17">
        <v>0.45530000000000004</v>
      </c>
      <c r="AC65" s="17">
        <v>1.4999999999999999E-2</v>
      </c>
      <c r="AD65" s="17">
        <v>0.49399999999999999</v>
      </c>
      <c r="AE65" s="17">
        <v>8.3000000000000004E-2</v>
      </c>
      <c r="AF65" s="17">
        <v>0.58099999999999996</v>
      </c>
      <c r="AG65" s="17">
        <v>0.63090000000000002</v>
      </c>
    </row>
    <row r="66" spans="1:33" x14ac:dyDescent="0.25">
      <c r="A66" t="s">
        <v>118</v>
      </c>
      <c r="B66" t="s">
        <v>203</v>
      </c>
      <c r="C66">
        <v>257173</v>
      </c>
      <c r="D66" s="16">
        <v>0.187</v>
      </c>
      <c r="E66" s="16"/>
      <c r="F66" s="17">
        <v>0.27157746384015097</v>
      </c>
      <c r="G66" s="17">
        <v>1.7999999999999999E-2</v>
      </c>
      <c r="H66" s="17">
        <v>1.78E-2</v>
      </c>
      <c r="I66" s="17">
        <v>6.2700000000000006E-2</v>
      </c>
      <c r="J66" s="17">
        <v>0.54</v>
      </c>
      <c r="K66" s="17">
        <v>2.1000000000000001E-2</v>
      </c>
      <c r="L66" s="17">
        <v>0.28029999999999999</v>
      </c>
      <c r="M66" s="17">
        <v>3.5700000000000003E-2</v>
      </c>
      <c r="N66" s="17">
        <v>9.1499999999999998E-2</v>
      </c>
      <c r="O66" s="17">
        <v>0.22699999999999998</v>
      </c>
      <c r="P66" s="17">
        <v>3.108E-2</v>
      </c>
      <c r="Q66" s="17">
        <v>7.5300000000000006E-2</v>
      </c>
      <c r="R66" s="17">
        <v>0.1183</v>
      </c>
      <c r="S66" s="17">
        <v>0.51731249999999995</v>
      </c>
      <c r="T66" s="17">
        <v>0.31</v>
      </c>
      <c r="U66" s="17">
        <v>2.1208159541995127E-2</v>
      </c>
      <c r="V66" s="17">
        <v>0.03</v>
      </c>
      <c r="W66" s="17">
        <v>3.1589999999999998E-4</v>
      </c>
      <c r="X66" s="17">
        <v>6.8999999999999999E-3</v>
      </c>
      <c r="Y66" s="17">
        <v>2.5700000000000002E-3</v>
      </c>
      <c r="Z66" s="17">
        <v>1.7899999999999999E-2</v>
      </c>
      <c r="AA66" s="17">
        <v>0.159</v>
      </c>
      <c r="AB66" s="17">
        <v>0.57140000000000002</v>
      </c>
      <c r="AC66" s="17">
        <v>3.7999999999999999E-2</v>
      </c>
      <c r="AD66" s="17">
        <v>0.30199999999999999</v>
      </c>
      <c r="AE66" s="17">
        <v>0.217</v>
      </c>
      <c r="AF66" s="17">
        <v>0.55900000000000005</v>
      </c>
      <c r="AG66" s="17">
        <v>0.96099999999999997</v>
      </c>
    </row>
    <row r="67" spans="1:33" x14ac:dyDescent="0.25">
      <c r="A67" t="s">
        <v>119</v>
      </c>
      <c r="B67" t="s">
        <v>204</v>
      </c>
      <c r="C67">
        <v>21209</v>
      </c>
      <c r="D67" s="16">
        <v>0.182</v>
      </c>
      <c r="E67" s="16"/>
      <c r="F67" s="17">
        <v>0.12160742447000002</v>
      </c>
      <c r="G67" s="17">
        <v>2E-3</v>
      </c>
      <c r="H67" s="17">
        <v>2.9100000000000001E-2</v>
      </c>
      <c r="I67" s="17">
        <v>4.8899999999999999E-2</v>
      </c>
      <c r="J67" s="17">
        <v>0.54</v>
      </c>
      <c r="K67" s="17">
        <v>0.1167</v>
      </c>
      <c r="L67" s="17">
        <v>0.28029999999999999</v>
      </c>
      <c r="M67" s="17">
        <v>0.1167</v>
      </c>
      <c r="N67" s="17">
        <v>0.1613</v>
      </c>
      <c r="O67" s="17">
        <v>0.15973737947773578</v>
      </c>
      <c r="P67" s="17">
        <v>5.6980000000000003E-2</v>
      </c>
      <c r="Q67" s="17">
        <v>1.21E-2</v>
      </c>
      <c r="R67" s="17">
        <v>0.04</v>
      </c>
      <c r="S67" s="17">
        <v>0.23</v>
      </c>
      <c r="T67" s="17">
        <v>0.23599999999999999</v>
      </c>
      <c r="U67" s="17">
        <v>3.2972808771420004E-2</v>
      </c>
      <c r="V67" s="17">
        <v>0.03</v>
      </c>
      <c r="W67" s="17">
        <v>3.5100000000000005E-3</v>
      </c>
      <c r="X67" s="17">
        <v>1.11E-2</v>
      </c>
      <c r="Y67" s="17">
        <v>2.5700000000000002E-3</v>
      </c>
      <c r="Z67" s="17">
        <v>6.7999999999999996E-3</v>
      </c>
      <c r="AA67" s="17">
        <v>0.159</v>
      </c>
      <c r="AB67" s="17">
        <v>0.62470000000000003</v>
      </c>
      <c r="AC67" s="17">
        <v>9.7000000000000017E-2</v>
      </c>
      <c r="AD67" s="17">
        <v>0.10800000000000001</v>
      </c>
      <c r="AE67" s="17">
        <v>0.28499999999999998</v>
      </c>
      <c r="AF67" s="17">
        <v>0.48599999999999999</v>
      </c>
      <c r="AG67" s="17">
        <v>0.9506</v>
      </c>
    </row>
    <row r="68" spans="1:33" x14ac:dyDescent="0.25">
      <c r="A68" t="s">
        <v>120</v>
      </c>
      <c r="B68" t="s">
        <v>205</v>
      </c>
      <c r="C68">
        <v>662808</v>
      </c>
      <c r="D68" s="16">
        <v>0.16500000000000001</v>
      </c>
      <c r="E68" s="16"/>
      <c r="F68" s="17">
        <v>3.4105494157564337E-2</v>
      </c>
      <c r="G68" s="17">
        <v>1E-3</v>
      </c>
      <c r="H68" s="17">
        <v>1.7299999999999999E-2</v>
      </c>
      <c r="I68" s="17">
        <v>7.9600000000000004E-2</v>
      </c>
      <c r="J68" s="17">
        <v>0.54</v>
      </c>
      <c r="K68" s="17">
        <v>2.6800000000000001E-2</v>
      </c>
      <c r="L68" s="17">
        <v>0.28029999999999999</v>
      </c>
      <c r="M68" s="17">
        <v>2.6800000000000001E-2</v>
      </c>
      <c r="N68" s="17">
        <v>9.0800000000000006E-2</v>
      </c>
      <c r="O68" s="17">
        <v>8.401803875702811E-2</v>
      </c>
      <c r="P68" s="17">
        <v>3.6000000000000001E-5</v>
      </c>
      <c r="Q68" s="17">
        <v>4.5699999999999991E-2</v>
      </c>
      <c r="R68" s="17">
        <v>0.14879999999999999</v>
      </c>
      <c r="S68" s="17">
        <v>0.51731249999999995</v>
      </c>
      <c r="T68" s="17">
        <v>0.32200000000000001</v>
      </c>
      <c r="U68" s="17">
        <v>1.1923884670447514E-2</v>
      </c>
      <c r="V68" s="17">
        <v>0.03</v>
      </c>
      <c r="W68" s="17">
        <v>3.1589999999999998E-4</v>
      </c>
      <c r="X68" s="17">
        <v>7.000000000000001E-3</v>
      </c>
      <c r="Y68" s="17">
        <v>2.5700000000000002E-3</v>
      </c>
      <c r="Z68" s="17">
        <v>1.3100000000000001E-2</v>
      </c>
      <c r="AA68" s="17">
        <v>0.159</v>
      </c>
      <c r="AB68" s="17">
        <v>0.18629999999999999</v>
      </c>
      <c r="AC68" s="17">
        <v>1.6E-2</v>
      </c>
      <c r="AD68" s="17">
        <v>0.31</v>
      </c>
      <c r="AE68" s="17">
        <v>0.13100000000000001</v>
      </c>
      <c r="AF68" s="17">
        <v>0.46800000000000003</v>
      </c>
      <c r="AG68" s="17">
        <v>0.9355</v>
      </c>
    </row>
    <row r="69" spans="1:33" x14ac:dyDescent="0.25">
      <c r="A69" t="s">
        <v>121</v>
      </c>
      <c r="B69" t="s">
        <v>206</v>
      </c>
      <c r="C69">
        <v>1226248</v>
      </c>
      <c r="D69" s="16">
        <v>0.152</v>
      </c>
      <c r="E69" s="16"/>
      <c r="F69" s="17">
        <v>1.651E-4</v>
      </c>
      <c r="G69" s="17">
        <v>0.217</v>
      </c>
      <c r="H69" s="17">
        <v>4.1799999999999997E-2</v>
      </c>
      <c r="I69" s="17">
        <v>0.10780000000000001</v>
      </c>
      <c r="J69" s="17">
        <v>0.54</v>
      </c>
      <c r="K69" s="17">
        <v>1.4999999999999999E-2</v>
      </c>
      <c r="L69" s="17">
        <v>0.28029999999999999</v>
      </c>
      <c r="M69" s="17">
        <v>3.7199999999999997E-2</v>
      </c>
      <c r="N69" s="17">
        <v>6.7299999999999999E-2</v>
      </c>
      <c r="O69" s="17">
        <v>0.44</v>
      </c>
      <c r="P69" s="17">
        <v>2.7720000000000002E-2</v>
      </c>
      <c r="Q69" s="17">
        <v>6.59E-2</v>
      </c>
      <c r="R69" s="17">
        <v>5.0799999999999998E-2</v>
      </c>
      <c r="S69" s="17">
        <v>0.19850000000000001</v>
      </c>
      <c r="T69" s="17">
        <v>0.26100000000000001</v>
      </c>
      <c r="U69" s="17">
        <v>2.979772745789248E-2</v>
      </c>
      <c r="V69" s="17">
        <v>0.03</v>
      </c>
      <c r="W69" s="17">
        <v>3.1589999999999998E-4</v>
      </c>
      <c r="X69" s="17">
        <v>7.1999999999999998E-3</v>
      </c>
      <c r="Y69" s="17">
        <v>2.5700000000000002E-3</v>
      </c>
      <c r="Z69" s="17">
        <v>1.2500000000000001E-2</v>
      </c>
      <c r="AA69" s="17">
        <v>0.159</v>
      </c>
      <c r="AB69" s="17">
        <v>0.47850000000000004</v>
      </c>
      <c r="AC69" s="17">
        <v>7.4999999999999997E-2</v>
      </c>
      <c r="AD69" s="17">
        <v>0.43</v>
      </c>
      <c r="AE69" s="17">
        <v>0.21899999999999997</v>
      </c>
      <c r="AF69" s="17">
        <v>0.28100000000000003</v>
      </c>
      <c r="AG69" s="17">
        <v>0.1497</v>
      </c>
    </row>
    <row r="70" spans="1:33" x14ac:dyDescent="0.25">
      <c r="A70" t="s">
        <v>122</v>
      </c>
      <c r="B70" t="s">
        <v>207</v>
      </c>
      <c r="C70">
        <v>377684</v>
      </c>
      <c r="D70" s="16">
        <v>0.16500000000000001</v>
      </c>
      <c r="E70" s="16"/>
      <c r="F70" s="17">
        <v>0.22590753245729961</v>
      </c>
      <c r="G70" s="17">
        <v>2.8000000000000004E-2</v>
      </c>
      <c r="H70" s="17">
        <v>2.0799999999999999E-2</v>
      </c>
      <c r="I70" s="17">
        <v>7.8899999999999998E-2</v>
      </c>
      <c r="J70" s="17">
        <v>0.54</v>
      </c>
      <c r="K70" s="17">
        <v>6.88E-2</v>
      </c>
      <c r="L70" s="17">
        <v>0.28029999999999999</v>
      </c>
      <c r="M70" s="17">
        <v>6.88E-2</v>
      </c>
      <c r="N70" s="17">
        <v>0.1216</v>
      </c>
      <c r="O70" s="17">
        <v>0.14761770666135576</v>
      </c>
      <c r="P70" s="17">
        <v>1.47E-2</v>
      </c>
      <c r="Q70" s="17">
        <v>4.5600000000000002E-2</v>
      </c>
      <c r="R70" s="17">
        <v>2.7000000000000003E-2</v>
      </c>
      <c r="S70" s="17">
        <v>0.23</v>
      </c>
      <c r="T70" s="17">
        <v>0.27700000000000002</v>
      </c>
      <c r="U70" s="17">
        <v>1.1309446424616825E-2</v>
      </c>
      <c r="V70" s="17">
        <v>0.03</v>
      </c>
      <c r="W70" s="17">
        <v>3.1589999999999998E-4</v>
      </c>
      <c r="X70" s="17">
        <v>7.000000000000001E-3</v>
      </c>
      <c r="Y70" s="17">
        <v>2.5700000000000002E-3</v>
      </c>
      <c r="Z70" s="17">
        <v>1.78E-2</v>
      </c>
      <c r="AA70" s="17">
        <v>0.159</v>
      </c>
      <c r="AB70" s="17">
        <v>0.70799999999999996</v>
      </c>
      <c r="AC70" s="17">
        <v>1.7000000000000001E-2</v>
      </c>
      <c r="AD70" s="17">
        <v>0.44299999999999995</v>
      </c>
      <c r="AE70" s="17">
        <v>0.13300000000000001</v>
      </c>
      <c r="AF70" s="17">
        <v>0.38900000000000001</v>
      </c>
      <c r="AG70" s="17">
        <v>0.80640000000000001</v>
      </c>
    </row>
    <row r="71" spans="1:33" x14ac:dyDescent="0.25">
      <c r="A71" t="s">
        <v>123</v>
      </c>
      <c r="B71" t="s">
        <v>208</v>
      </c>
      <c r="C71">
        <v>1364124</v>
      </c>
      <c r="D71" s="16">
        <v>0.27500000000000002</v>
      </c>
      <c r="E71" s="16"/>
      <c r="F71" s="17">
        <v>4.5066730111999999E-2</v>
      </c>
      <c r="G71" s="17">
        <v>2E-3</v>
      </c>
      <c r="H71" s="17">
        <v>1.9E-2</v>
      </c>
      <c r="I71" s="17">
        <v>3.1399999999999997E-2</v>
      </c>
      <c r="J71" s="17">
        <v>0.54</v>
      </c>
      <c r="K71" s="17">
        <v>7.5300000000000006E-2</v>
      </c>
      <c r="L71" s="17">
        <v>0.28029999999999999</v>
      </c>
      <c r="M71" s="17">
        <v>0.1033</v>
      </c>
      <c r="N71" s="17">
        <v>0.1308</v>
      </c>
      <c r="O71" s="17">
        <v>6.8000000000000005E-2</v>
      </c>
      <c r="P71" s="17">
        <v>3.6000000000000001E-5</v>
      </c>
      <c r="Q71" s="17">
        <v>4.1099999999999998E-2</v>
      </c>
      <c r="R71" s="17">
        <v>0.10620000000000002</v>
      </c>
      <c r="S71" s="17">
        <v>0.51731249999999995</v>
      </c>
      <c r="T71" s="17">
        <v>0.29599999999999999</v>
      </c>
      <c r="U71" s="17">
        <v>9.9745113330751371E-3</v>
      </c>
      <c r="V71" s="17">
        <v>0.03</v>
      </c>
      <c r="W71" s="17">
        <v>3.1589999999999998E-4</v>
      </c>
      <c r="X71" s="17">
        <v>8.5000000000000006E-3</v>
      </c>
      <c r="Y71" s="17">
        <v>2.5700000000000002E-3</v>
      </c>
      <c r="Z71" s="17">
        <v>1.4800000000000001E-2</v>
      </c>
      <c r="AA71" s="17">
        <v>0.159</v>
      </c>
      <c r="AB71" s="17">
        <v>0.23630000000000004</v>
      </c>
      <c r="AC71" s="17">
        <v>4.0000000000000001E-3</v>
      </c>
      <c r="AD71" s="17">
        <v>0.56399999999999995</v>
      </c>
      <c r="AE71" s="17">
        <v>1.3000000000000001E-2</v>
      </c>
      <c r="AF71" s="17">
        <v>0.34100000000000003</v>
      </c>
      <c r="AG71" s="17">
        <v>0.57040000000000002</v>
      </c>
    </row>
    <row r="72" spans="1:33" x14ac:dyDescent="0.25">
      <c r="A72" t="s">
        <v>124</v>
      </c>
      <c r="B72" t="s">
        <v>209</v>
      </c>
      <c r="C72">
        <v>11299</v>
      </c>
      <c r="D72" s="16">
        <v>0.11700000000000001</v>
      </c>
      <c r="E72" s="16"/>
      <c r="F72" s="17">
        <v>4.9430136044600003E-5</v>
      </c>
      <c r="G72" s="17">
        <v>1.2E-2</v>
      </c>
      <c r="H72" s="17">
        <v>3.1699999999999999E-2</v>
      </c>
      <c r="I72" s="17">
        <v>3.6999999999999998E-2</v>
      </c>
      <c r="J72" s="17">
        <v>0.54</v>
      </c>
      <c r="K72" s="17">
        <v>6.59E-2</v>
      </c>
      <c r="L72" s="17">
        <v>0.28029999999999999</v>
      </c>
      <c r="M72" s="17">
        <v>6.59E-2</v>
      </c>
      <c r="N72" s="17">
        <v>9.2600000000000002E-2</v>
      </c>
      <c r="O72" s="17">
        <v>0.30877985993235102</v>
      </c>
      <c r="P72" s="17">
        <v>4.2737999999999998E-2</v>
      </c>
      <c r="Q72" s="17">
        <v>6.9400000000000003E-2</v>
      </c>
      <c r="R72" s="17">
        <v>5.0700000000000002E-2</v>
      </c>
      <c r="S72" s="17">
        <v>0.23</v>
      </c>
      <c r="T72" s="17">
        <v>0.19900000000000001</v>
      </c>
      <c r="U72" s="17">
        <v>1.7834618022125E-2</v>
      </c>
      <c r="V72" s="17">
        <v>0.03</v>
      </c>
      <c r="W72" s="17">
        <v>3.7699999999999995E-4</v>
      </c>
      <c r="X72" s="17">
        <v>5.4999999999999997E-3</v>
      </c>
      <c r="Y72" s="17">
        <v>2.5700000000000002E-3</v>
      </c>
      <c r="Z72" s="17">
        <v>9.2999999999999992E-3</v>
      </c>
      <c r="AA72" s="17">
        <v>0.159</v>
      </c>
      <c r="AB72" s="17">
        <v>0.41749999999999998</v>
      </c>
      <c r="AC72" s="17">
        <v>7.4999999999999997E-2</v>
      </c>
      <c r="AD72" s="17">
        <v>0.3</v>
      </c>
      <c r="AE72" s="17">
        <v>0.27300000000000002</v>
      </c>
      <c r="AF72" s="17">
        <v>0.30299999999999999</v>
      </c>
      <c r="AG72" s="17">
        <v>0.10949999999999999</v>
      </c>
    </row>
    <row r="73" spans="1:33" x14ac:dyDescent="0.25">
      <c r="A73" t="s">
        <v>125</v>
      </c>
      <c r="B73" t="s">
        <v>210</v>
      </c>
      <c r="C73">
        <v>285176</v>
      </c>
      <c r="D73" s="16">
        <v>0.128</v>
      </c>
      <c r="E73" s="16"/>
      <c r="F73" s="17">
        <v>0</v>
      </c>
      <c r="G73" s="17">
        <v>1E-3</v>
      </c>
      <c r="H73" s="17">
        <v>3.6700000000000003E-2</v>
      </c>
      <c r="I73" s="17">
        <v>4.2299999999999997E-2</v>
      </c>
      <c r="J73" s="17">
        <v>0.54</v>
      </c>
      <c r="K73" s="17">
        <v>1.0999999999999999E-2</v>
      </c>
      <c r="L73" s="17">
        <v>0.28029999999999999</v>
      </c>
      <c r="M73" s="17">
        <v>9.5899999999999999E-2</v>
      </c>
      <c r="N73" s="17">
        <v>0.12330000000000001</v>
      </c>
      <c r="O73" s="17">
        <v>0.14300000000000002</v>
      </c>
      <c r="P73" s="17">
        <v>7.9617999999999994E-2</v>
      </c>
      <c r="Q73" s="17">
        <v>7.9000000000000008E-3</v>
      </c>
      <c r="R73" s="17">
        <v>7.0000000000000007E-2</v>
      </c>
      <c r="S73" s="17">
        <v>0.31</v>
      </c>
      <c r="T73" s="17">
        <v>0.25700000000000001</v>
      </c>
      <c r="U73" s="17">
        <v>2.983000379419852E-2</v>
      </c>
      <c r="V73" s="17">
        <v>0.03</v>
      </c>
      <c r="W73" s="17">
        <v>5.4059999999999993E-3</v>
      </c>
      <c r="X73" s="17">
        <v>1.11E-2</v>
      </c>
      <c r="Y73" s="17">
        <v>2.5700000000000002E-3</v>
      </c>
      <c r="Z73" s="17">
        <v>9.7000000000000003E-3</v>
      </c>
      <c r="AA73" s="17">
        <v>0.159</v>
      </c>
      <c r="AB73" s="17">
        <v>0.4546</v>
      </c>
      <c r="AC73" s="17">
        <v>4.0000000000000001E-3</v>
      </c>
      <c r="AD73" s="17">
        <v>0.55900000000000005</v>
      </c>
      <c r="AE73" s="17">
        <v>0.19600000000000001</v>
      </c>
      <c r="AF73" s="17">
        <v>0.33500000000000002</v>
      </c>
      <c r="AG73" s="17">
        <v>0.17960000000000001</v>
      </c>
    </row>
    <row r="74" spans="1:33" x14ac:dyDescent="0.25">
      <c r="A74" t="s">
        <v>126</v>
      </c>
      <c r="B74" t="s">
        <v>211</v>
      </c>
      <c r="C74">
        <v>2112917</v>
      </c>
      <c r="D74" s="16">
        <v>0.11600000000000001</v>
      </c>
      <c r="E74" s="16"/>
      <c r="F74" s="17">
        <v>0.1089545111</v>
      </c>
      <c r="G74" s="17">
        <v>6.2E-2</v>
      </c>
      <c r="H74" s="17">
        <v>2.41E-2</v>
      </c>
      <c r="I74" s="17">
        <v>6.9500000000000006E-2</v>
      </c>
      <c r="J74" s="17">
        <v>0.02</v>
      </c>
      <c r="K74" s="17">
        <v>2.8000000000000004E-2</v>
      </c>
      <c r="L74" s="17">
        <v>0.28029999999999999</v>
      </c>
      <c r="M74" s="17">
        <v>4.0099999999999997E-2</v>
      </c>
      <c r="N74" s="17">
        <v>0.1003</v>
      </c>
      <c r="O74" s="17">
        <v>1.2E-2</v>
      </c>
      <c r="P74" s="17">
        <v>3.1710000000000002E-2</v>
      </c>
      <c r="Q74" s="17">
        <v>6.0199999999999997E-2</v>
      </c>
      <c r="R74" s="17">
        <v>0.1183</v>
      </c>
      <c r="S74" s="17">
        <v>0.51731249999999995</v>
      </c>
      <c r="T74" s="17">
        <v>0.27700000000000002</v>
      </c>
      <c r="U74" s="17">
        <v>3.026013975809292E-2</v>
      </c>
      <c r="V74" s="17">
        <v>0.03</v>
      </c>
      <c r="W74" s="17">
        <v>3.1589999999999998E-4</v>
      </c>
      <c r="X74" s="17">
        <v>6.8999999999999999E-3</v>
      </c>
      <c r="Y74" s="17">
        <v>2.5700000000000002E-3</v>
      </c>
      <c r="Z74" s="17">
        <v>1.89E-2</v>
      </c>
      <c r="AA74" s="17">
        <v>0.159</v>
      </c>
      <c r="AB74" s="17">
        <v>0.79459999999999997</v>
      </c>
      <c r="AC74" s="17">
        <v>1.4000000000000002E-2</v>
      </c>
      <c r="AD74" s="17">
        <v>0.36899999999999999</v>
      </c>
      <c r="AE74" s="17">
        <v>0.16</v>
      </c>
      <c r="AF74" s="17">
        <v>0.48</v>
      </c>
      <c r="AG74" s="17">
        <v>0.90239999999999998</v>
      </c>
    </row>
    <row r="75" spans="1:33" x14ac:dyDescent="0.25">
      <c r="A75" t="s">
        <v>127</v>
      </c>
      <c r="B75" t="s">
        <v>212</v>
      </c>
      <c r="C75">
        <v>38210</v>
      </c>
      <c r="D75" s="16">
        <v>0.2</v>
      </c>
      <c r="E75" s="16"/>
      <c r="F75" s="17">
        <v>0</v>
      </c>
      <c r="G75" s="17">
        <v>2E-3</v>
      </c>
      <c r="H75" s="17">
        <v>2.0899999999999998E-2</v>
      </c>
      <c r="I75" s="17">
        <v>2.2099999999999998E-2</v>
      </c>
      <c r="J75" s="17">
        <v>0.54</v>
      </c>
      <c r="K75" s="17">
        <v>0.10299999999999999</v>
      </c>
      <c r="L75" s="17">
        <v>0.28029999999999999</v>
      </c>
      <c r="M75" s="17">
        <v>9.06E-2</v>
      </c>
      <c r="N75" s="17">
        <v>0.1244</v>
      </c>
      <c r="O75" s="17">
        <v>0.14099999999999999</v>
      </c>
      <c r="P75" s="17">
        <v>4.4730000000000004E-3</v>
      </c>
      <c r="Q75" s="17">
        <v>2.0099999999999996E-2</v>
      </c>
      <c r="R75" s="17">
        <v>0.19420000000000001</v>
      </c>
      <c r="S75" s="17">
        <v>0.31</v>
      </c>
      <c r="T75" s="17">
        <v>0.28100000000000003</v>
      </c>
      <c r="U75" s="17">
        <v>2.0096593769617314E-2</v>
      </c>
      <c r="V75" s="17">
        <v>0.03</v>
      </c>
      <c r="W75" s="17">
        <v>9.2399999999999996E-5</v>
      </c>
      <c r="X75" s="17">
        <v>7.1000000000000004E-3</v>
      </c>
      <c r="Y75" s="17">
        <v>2.5700000000000002E-3</v>
      </c>
      <c r="Z75" s="17">
        <v>8.5000000000000006E-3</v>
      </c>
      <c r="AA75" s="17">
        <v>0.159</v>
      </c>
      <c r="AB75" s="17">
        <v>0.24890000000000001</v>
      </c>
      <c r="AC75" s="17">
        <v>0.124</v>
      </c>
      <c r="AD75" s="17">
        <v>0.29499999999999998</v>
      </c>
      <c r="AE75" s="17">
        <v>0.39799999999999996</v>
      </c>
      <c r="AF75" s="17">
        <v>0.42599999999999999</v>
      </c>
      <c r="AG75" s="17">
        <v>0.86680000000000001</v>
      </c>
    </row>
    <row r="76" spans="1:33" x14ac:dyDescent="0.25">
      <c r="A76" t="s">
        <v>128</v>
      </c>
      <c r="B76" t="s">
        <v>213</v>
      </c>
      <c r="C76">
        <v>262518</v>
      </c>
      <c r="D76" s="16">
        <v>0.14899999999999999</v>
      </c>
      <c r="E76" s="16"/>
      <c r="F76" s="17">
        <v>0.22636772247439199</v>
      </c>
      <c r="G76" s="17">
        <v>2.9000000000000005E-2</v>
      </c>
      <c r="H76" s="17">
        <v>1.78E-2</v>
      </c>
      <c r="I76" s="17">
        <v>5.2499999999999998E-2</v>
      </c>
      <c r="J76" s="17">
        <v>0.54</v>
      </c>
      <c r="K76" s="17">
        <v>8.0000000000000002E-3</v>
      </c>
      <c r="L76" s="17">
        <v>0.28029999999999999</v>
      </c>
      <c r="M76" s="17">
        <v>3.4200000000000001E-2</v>
      </c>
      <c r="N76" s="17">
        <v>6.8900000000000003E-2</v>
      </c>
      <c r="O76" s="17">
        <v>1.8000000000000002E-2</v>
      </c>
      <c r="P76" s="17">
        <v>1.7219999999999999E-2</v>
      </c>
      <c r="Q76" s="17">
        <v>3.4799999999999998E-2</v>
      </c>
      <c r="R76" s="17">
        <v>0.10920000000000001</v>
      </c>
      <c r="S76" s="17">
        <v>0.51731249999999995</v>
      </c>
      <c r="T76" s="17">
        <v>0.29199999999999998</v>
      </c>
      <c r="U76" s="17">
        <v>3.7340654712511544E-2</v>
      </c>
      <c r="V76" s="17">
        <v>0.03</v>
      </c>
      <c r="W76" s="17">
        <v>3.1589999999999998E-4</v>
      </c>
      <c r="X76" s="17">
        <v>6.8999999999999999E-3</v>
      </c>
      <c r="Y76" s="17">
        <v>2.5700000000000002E-3</v>
      </c>
      <c r="Z76" s="17">
        <v>2.1299999999999999E-2</v>
      </c>
      <c r="AA76" s="17">
        <v>0.159</v>
      </c>
      <c r="AB76" s="17">
        <v>0.75819999999999999</v>
      </c>
      <c r="AC76" s="17">
        <v>1.0999999999999999E-2</v>
      </c>
      <c r="AD76" s="17">
        <v>0.433</v>
      </c>
      <c r="AE76" s="17">
        <v>9.1999999999999998E-2</v>
      </c>
      <c r="AF76" s="17">
        <v>0.61399999999999999</v>
      </c>
      <c r="AG76" s="17">
        <v>0.89680000000000004</v>
      </c>
    </row>
    <row r="77" spans="1:33" x14ac:dyDescent="0.25">
      <c r="A77" t="s">
        <v>129</v>
      </c>
      <c r="B77" t="s">
        <v>214</v>
      </c>
      <c r="C77">
        <v>137255</v>
      </c>
      <c r="D77" s="16">
        <v>0.1</v>
      </c>
      <c r="E77" s="16"/>
      <c r="F77" s="17">
        <v>0</v>
      </c>
      <c r="G77" s="17">
        <v>1E-3</v>
      </c>
      <c r="H77" s="17">
        <v>3.6999999999999998E-2</v>
      </c>
      <c r="I77" s="17">
        <v>4.2199999999999994E-2</v>
      </c>
      <c r="J77" s="17">
        <v>0.54</v>
      </c>
      <c r="K77" s="17">
        <v>7.000000000000001E-3</v>
      </c>
      <c r="L77" s="17">
        <v>0.28029999999999999</v>
      </c>
      <c r="M77" s="17">
        <v>6.59E-2</v>
      </c>
      <c r="N77" s="17">
        <v>9.2600000000000002E-2</v>
      </c>
      <c r="O77" s="17">
        <v>0.13</v>
      </c>
      <c r="P77" s="17">
        <v>5.7386999999999994E-2</v>
      </c>
      <c r="Q77" s="17">
        <v>6.9400000000000003E-2</v>
      </c>
      <c r="R77" s="17">
        <v>5.4399999999999997E-2</v>
      </c>
      <c r="S77" s="17">
        <v>0.31</v>
      </c>
      <c r="T77" s="17">
        <v>0.24099999999999999</v>
      </c>
      <c r="U77" s="17">
        <v>2.580841918105356E-2</v>
      </c>
      <c r="V77" s="17">
        <v>0.03</v>
      </c>
      <c r="W77" s="17">
        <v>5.4059999999999993E-3</v>
      </c>
      <c r="X77" s="17">
        <v>1.1299999999999999E-2</v>
      </c>
      <c r="Y77" s="17">
        <v>2.5700000000000002E-3</v>
      </c>
      <c r="Z77" s="17">
        <v>9.75E-3</v>
      </c>
      <c r="AA77" s="17">
        <v>0.159</v>
      </c>
      <c r="AB77" s="17">
        <v>0.53369999999999995</v>
      </c>
      <c r="AC77" s="17">
        <v>8.9999999999999993E-3</v>
      </c>
      <c r="AD77" s="17">
        <v>0.42899999999999999</v>
      </c>
      <c r="AE77" s="17">
        <v>0.13300000000000001</v>
      </c>
      <c r="AF77" s="17">
        <v>0.33100000000000002</v>
      </c>
      <c r="AG77" s="17">
        <v>8.0000000000000002E-3</v>
      </c>
    </row>
    <row r="78" spans="1:33" x14ac:dyDescent="0.25">
      <c r="A78" t="s">
        <v>130</v>
      </c>
      <c r="B78" t="s">
        <v>215</v>
      </c>
      <c r="C78">
        <v>1667845</v>
      </c>
      <c r="D78" s="16">
        <v>0.161</v>
      </c>
      <c r="E78" s="16"/>
      <c r="F78" s="17">
        <v>0.24207894904800001</v>
      </c>
      <c r="G78" s="17">
        <v>7.1999999999999995E-2</v>
      </c>
      <c r="H78" s="17">
        <v>2.2499999999999999E-2</v>
      </c>
      <c r="I78" s="17">
        <v>5.62E-2</v>
      </c>
      <c r="J78" s="17">
        <v>0.54</v>
      </c>
      <c r="K78" s="17">
        <v>1.4000000000000002E-2</v>
      </c>
      <c r="L78" s="17">
        <v>0.1638</v>
      </c>
      <c r="M78" s="17">
        <v>7.0000000000000007E-2</v>
      </c>
      <c r="N78" s="17">
        <v>0.11849999999999999</v>
      </c>
      <c r="O78" s="17">
        <v>1.3000000000000001E-2</v>
      </c>
      <c r="P78" s="17">
        <v>4.3049999999999998E-2</v>
      </c>
      <c r="Q78" s="17">
        <v>5.8099999999999999E-2</v>
      </c>
      <c r="R78" s="17">
        <v>0.1153</v>
      </c>
      <c r="S78" s="17">
        <v>0.625</v>
      </c>
      <c r="T78" s="17">
        <v>0.27700000000000002</v>
      </c>
      <c r="U78" s="17">
        <v>3.352808927013641E-2</v>
      </c>
      <c r="V78" s="17">
        <v>0.03</v>
      </c>
      <c r="W78" s="17">
        <v>3.1589999999999998E-4</v>
      </c>
      <c r="X78" s="17">
        <v>6.8999999999999999E-3</v>
      </c>
      <c r="Y78" s="17">
        <v>2.5700000000000002E-3</v>
      </c>
      <c r="Z78" s="17">
        <v>1.54E-2</v>
      </c>
      <c r="AA78" s="17">
        <v>0.15970000000000001</v>
      </c>
      <c r="AB78" s="17">
        <v>0.66579999999999995</v>
      </c>
      <c r="AC78" s="17">
        <v>2.6000000000000002E-2</v>
      </c>
      <c r="AD78" s="17">
        <v>0.64300000000000002</v>
      </c>
      <c r="AE78" s="17">
        <v>9.3000000000000013E-2</v>
      </c>
      <c r="AF78" s="17">
        <v>0.34300000000000003</v>
      </c>
      <c r="AG78" s="17">
        <v>0.93049999999999999</v>
      </c>
    </row>
    <row r="79" spans="1:33" x14ac:dyDescent="0.25">
      <c r="A79" t="s">
        <v>131</v>
      </c>
      <c r="B79" t="s">
        <v>216</v>
      </c>
      <c r="C79">
        <v>698930</v>
      </c>
      <c r="D79" s="16">
        <v>9.0999999999999998E-2</v>
      </c>
      <c r="E79" s="16"/>
      <c r="F79" s="17">
        <v>0</v>
      </c>
      <c r="G79" s="17">
        <v>1E-3</v>
      </c>
      <c r="H79" s="17">
        <v>3.6499999999999998E-2</v>
      </c>
      <c r="I79" s="17">
        <v>4.1700000000000001E-2</v>
      </c>
      <c r="J79" s="17">
        <v>0.54</v>
      </c>
      <c r="K79" s="17">
        <v>1.0999999999999999E-2</v>
      </c>
      <c r="L79" s="17">
        <v>0.29149999999999998</v>
      </c>
      <c r="M79" s="17">
        <v>8.0299999999999996E-2</v>
      </c>
      <c r="N79" s="17">
        <v>0.1244</v>
      </c>
      <c r="O79" s="17">
        <v>0.125</v>
      </c>
      <c r="P79" s="17">
        <v>8.6856000000000003E-2</v>
      </c>
      <c r="Q79" s="17">
        <v>1.38E-2</v>
      </c>
      <c r="R79" s="17">
        <v>5.7099999999999998E-2</v>
      </c>
      <c r="S79" s="17">
        <v>0.31</v>
      </c>
      <c r="T79" s="17">
        <v>0.24399999999999999</v>
      </c>
      <c r="U79" s="17">
        <v>2.8103972852354109E-2</v>
      </c>
      <c r="V79" s="17">
        <v>0.03</v>
      </c>
      <c r="W79" s="17">
        <v>5.4059999999999993E-3</v>
      </c>
      <c r="X79" s="17">
        <v>1.1199999999999998E-2</v>
      </c>
      <c r="Y79" s="17">
        <v>2.5700000000000002E-3</v>
      </c>
      <c r="Z79" s="17">
        <v>9.9000000000000008E-3</v>
      </c>
      <c r="AA79" s="17">
        <v>0.159</v>
      </c>
      <c r="AB79" s="17">
        <v>0.53810000000000002</v>
      </c>
      <c r="AC79" s="17">
        <v>3.3000000000000002E-2</v>
      </c>
      <c r="AD79" s="17">
        <v>0.49</v>
      </c>
      <c r="AE79" s="17">
        <v>0.14099999999999999</v>
      </c>
      <c r="AF79" s="17">
        <v>0.249</v>
      </c>
      <c r="AG79" s="17">
        <v>7.1400000000000005E-2</v>
      </c>
    </row>
    <row r="80" spans="1:33" x14ac:dyDescent="0.25">
      <c r="A80" t="s">
        <v>132</v>
      </c>
      <c r="B80" t="s">
        <v>217</v>
      </c>
      <c r="C80">
        <v>484121</v>
      </c>
      <c r="D80" s="16">
        <v>8.6999999999999994E-2</v>
      </c>
      <c r="E80" s="16"/>
      <c r="F80" s="17">
        <v>1.6331999999999999E-2</v>
      </c>
      <c r="G80" s="17">
        <v>4.0000000000000001E-3</v>
      </c>
      <c r="H80" s="17">
        <v>3.0700000000000002E-2</v>
      </c>
      <c r="I80" s="17">
        <v>4.3700000000000003E-2</v>
      </c>
      <c r="J80" s="17">
        <v>0.54</v>
      </c>
      <c r="K80" s="17">
        <v>6.59E-2</v>
      </c>
      <c r="L80" s="17">
        <v>0.28029999999999999</v>
      </c>
      <c r="M80" s="17">
        <v>6.59E-2</v>
      </c>
      <c r="N80" s="17">
        <v>9.2600000000000002E-2</v>
      </c>
      <c r="O80" s="17">
        <v>0.32370564182355721</v>
      </c>
      <c r="P80" s="17">
        <v>4.1900000000000007E-2</v>
      </c>
      <c r="Q80" s="17">
        <v>6.9400000000000003E-2</v>
      </c>
      <c r="R80" s="17">
        <v>2.41E-2</v>
      </c>
      <c r="S80" s="17">
        <v>0.23</v>
      </c>
      <c r="T80" s="17">
        <v>0.157</v>
      </c>
      <c r="U80" s="17">
        <v>2.3E-2</v>
      </c>
      <c r="V80" s="17">
        <v>0.03</v>
      </c>
      <c r="W80" s="17">
        <v>3.7699999999999995E-4</v>
      </c>
      <c r="X80" s="17">
        <v>5.4000000000000003E-3</v>
      </c>
      <c r="Y80" s="17">
        <v>2.5700000000000002E-3</v>
      </c>
      <c r="Z80" s="17">
        <v>9.2999999999999992E-3</v>
      </c>
      <c r="AA80" s="17">
        <v>0.159</v>
      </c>
      <c r="AB80" s="17">
        <v>0.50239999999999996</v>
      </c>
      <c r="AC80" s="17">
        <v>9.9000000000000005E-2</v>
      </c>
      <c r="AD80" s="17">
        <v>0.376</v>
      </c>
      <c r="AE80" s="17">
        <v>0.16699999999999998</v>
      </c>
      <c r="AF80" s="17">
        <v>0.29099999999999998</v>
      </c>
      <c r="AG80" s="17">
        <v>0.10199999999999999</v>
      </c>
    </row>
    <row r="81" spans="1:33" x14ac:dyDescent="0.25">
      <c r="A81" t="s">
        <v>133</v>
      </c>
      <c r="B81" t="s">
        <v>218</v>
      </c>
      <c r="C81">
        <v>875932</v>
      </c>
      <c r="D81" s="16">
        <v>0.32500000000000001</v>
      </c>
      <c r="E81" s="16"/>
      <c r="F81" s="17">
        <v>2.95518E-2</v>
      </c>
      <c r="G81" s="17">
        <v>1E-4</v>
      </c>
      <c r="H81" s="17">
        <v>1.38E-2</v>
      </c>
      <c r="I81" s="17">
        <v>1.9699999999999999E-2</v>
      </c>
      <c r="J81" s="17">
        <v>0.54</v>
      </c>
      <c r="K81" s="17">
        <v>7.1999999999999995E-2</v>
      </c>
      <c r="L81" s="17">
        <v>0.17</v>
      </c>
      <c r="M81" s="17">
        <v>0.1114</v>
      </c>
      <c r="N81" s="17">
        <v>0.1265</v>
      </c>
      <c r="O81" s="17">
        <v>0.13699999999999998</v>
      </c>
      <c r="P81" s="17">
        <v>2.4000000000000001E-5</v>
      </c>
      <c r="Q81" s="17">
        <v>3.5099999999999999E-2</v>
      </c>
      <c r="R81" s="17">
        <v>0.1134</v>
      </c>
      <c r="S81" s="17">
        <v>0.31</v>
      </c>
      <c r="T81" s="17">
        <v>0.312</v>
      </c>
      <c r="U81" s="17">
        <v>1.1018088600704776E-2</v>
      </c>
      <c r="V81" s="17">
        <v>0.03</v>
      </c>
      <c r="W81" s="17">
        <v>1.593E-3</v>
      </c>
      <c r="X81" s="17">
        <v>8.3999999999999995E-3</v>
      </c>
      <c r="Y81" s="17">
        <v>2.5700000000000002E-3</v>
      </c>
      <c r="Z81" s="17">
        <v>8.9999999999999993E-3</v>
      </c>
      <c r="AA81" s="17">
        <v>0.159</v>
      </c>
      <c r="AB81" s="17">
        <v>0.06</v>
      </c>
      <c r="AC81" s="17">
        <v>6.3E-2</v>
      </c>
      <c r="AD81" s="17">
        <v>0.54200000000000004</v>
      </c>
      <c r="AE81" s="17">
        <v>0.188</v>
      </c>
      <c r="AF81" s="17">
        <v>0.63</v>
      </c>
      <c r="AG81" s="17">
        <v>0.31490000000000001</v>
      </c>
    </row>
    <row r="82" spans="1:33" x14ac:dyDescent="0.25">
      <c r="A82" t="s">
        <v>134</v>
      </c>
      <c r="B82" t="s">
        <v>219</v>
      </c>
      <c r="C82">
        <v>651314</v>
      </c>
      <c r="D82" s="16">
        <v>0.13400000000000001</v>
      </c>
      <c r="E82" s="16"/>
      <c r="F82" s="17">
        <v>0.12831659169600002</v>
      </c>
      <c r="G82" s="17">
        <v>0.14099999999999999</v>
      </c>
      <c r="H82" s="17">
        <v>1.8800000000000001E-2</v>
      </c>
      <c r="I82" s="17">
        <v>0.12740000000000001</v>
      </c>
      <c r="J82" s="17">
        <v>0.54</v>
      </c>
      <c r="K82" s="17">
        <v>1.9E-2</v>
      </c>
      <c r="L82" s="17">
        <v>0.14269999999999999</v>
      </c>
      <c r="M82" s="17">
        <v>3.4599999999999999E-2</v>
      </c>
      <c r="N82" s="17">
        <v>8.7400000000000005E-2</v>
      </c>
      <c r="O82" s="17">
        <v>0.187</v>
      </c>
      <c r="P82" s="17">
        <v>3.8850000000000003E-2</v>
      </c>
      <c r="Q82" s="17">
        <v>7.0900000000000005E-2</v>
      </c>
      <c r="R82" s="17">
        <v>0.11119999999999999</v>
      </c>
      <c r="S82" s="17">
        <v>0.51731249999999995</v>
      </c>
      <c r="T82" s="17">
        <v>0.26500000000000001</v>
      </c>
      <c r="U82" s="17">
        <v>3.1549069099000002E-2</v>
      </c>
      <c r="V82" s="17">
        <v>0.03</v>
      </c>
      <c r="W82" s="17">
        <v>3.1589999999999998E-4</v>
      </c>
      <c r="X82" s="17">
        <v>7.000000000000001E-3</v>
      </c>
      <c r="Y82" s="17">
        <v>2.5700000000000002E-3</v>
      </c>
      <c r="Z82" s="17">
        <v>1.9199999999999998E-2</v>
      </c>
      <c r="AA82" s="17">
        <v>0.159</v>
      </c>
      <c r="AB82" s="17">
        <v>0.70130000000000015</v>
      </c>
      <c r="AC82" s="17">
        <v>3.1E-2</v>
      </c>
      <c r="AD82" s="17">
        <v>0.39300000000000002</v>
      </c>
      <c r="AE82" s="17">
        <v>0.152</v>
      </c>
      <c r="AF82" s="17">
        <v>0.39100000000000001</v>
      </c>
      <c r="AG82" s="17">
        <v>0.79189999999999994</v>
      </c>
    </row>
    <row r="83" spans="1:33" x14ac:dyDescent="0.25">
      <c r="A83" t="s">
        <v>135</v>
      </c>
      <c r="B83" t="s">
        <v>220</v>
      </c>
      <c r="C83">
        <v>429576</v>
      </c>
      <c r="D83" s="16">
        <v>0.14299999999999999</v>
      </c>
      <c r="E83" s="16"/>
      <c r="F83" s="17">
        <v>3.782836885068E-2</v>
      </c>
      <c r="G83" s="17">
        <v>0.154</v>
      </c>
      <c r="H83" s="17">
        <v>1.9099999999999999E-2</v>
      </c>
      <c r="I83" s="17">
        <v>7.4999999999999997E-2</v>
      </c>
      <c r="J83" s="17">
        <v>0.54</v>
      </c>
      <c r="K83" s="17">
        <v>7.000000000000001E-3</v>
      </c>
      <c r="L83" s="17">
        <v>0.20030000000000001</v>
      </c>
      <c r="M83" s="17">
        <v>3.0800000000000001E-2</v>
      </c>
      <c r="N83" s="17">
        <v>5.3199999999999997E-2</v>
      </c>
      <c r="O83" s="17">
        <v>0.26800000000000002</v>
      </c>
      <c r="P83" s="17">
        <v>1.7219999999999999E-2</v>
      </c>
      <c r="Q83" s="17">
        <v>5.9700000000000003E-2</v>
      </c>
      <c r="R83" s="17">
        <v>8.0399999999999985E-2</v>
      </c>
      <c r="S83" s="17">
        <v>0.51731249999999995</v>
      </c>
      <c r="T83" s="17">
        <v>0.29199999999999998</v>
      </c>
      <c r="U83" s="17">
        <v>2.0566834248000002E-2</v>
      </c>
      <c r="V83" s="17">
        <v>0.03</v>
      </c>
      <c r="W83" s="17">
        <v>3.1589999999999998E-4</v>
      </c>
      <c r="X83" s="17">
        <v>7.1000000000000004E-3</v>
      </c>
      <c r="Y83" s="17">
        <v>2.5700000000000002E-3</v>
      </c>
      <c r="Z83" s="17">
        <v>1.6E-2</v>
      </c>
      <c r="AA83" s="17">
        <v>0.19</v>
      </c>
      <c r="AB83" s="17">
        <v>0.78539999999999988</v>
      </c>
      <c r="AC83" s="17">
        <v>1.4000000000000002E-2</v>
      </c>
      <c r="AD83" s="17">
        <v>0.35399999999999998</v>
      </c>
      <c r="AE83" s="17">
        <v>0.20800000000000002</v>
      </c>
      <c r="AF83" s="17">
        <v>0.34</v>
      </c>
      <c r="AG83" s="17">
        <v>0.53779999999999994</v>
      </c>
    </row>
  </sheetData>
  <mergeCells count="2">
    <mergeCell ref="F1:AG1"/>
    <mergeCell ref="C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24AD-4082-49CD-9EEE-7C7BBF37440A}">
  <dimension ref="A1:AG83"/>
  <sheetViews>
    <sheetView workbookViewId="0">
      <selection activeCell="AB3" sqref="AB3"/>
    </sheetView>
  </sheetViews>
  <sheetFormatPr defaultRowHeight="15" x14ac:dyDescent="0.25"/>
  <cols>
    <col min="1" max="1" width="8.7109375" customWidth="1"/>
    <col min="3" max="3" width="12.5703125" customWidth="1"/>
    <col min="5" max="5" width="12.140625" customWidth="1"/>
    <col min="6" max="6" width="5" customWidth="1"/>
    <col min="10" max="10" width="10.85546875" customWidth="1"/>
    <col min="11" max="11" width="11.42578125" customWidth="1"/>
    <col min="14" max="14" width="14.5703125" customWidth="1"/>
    <col min="20" max="20" width="9.42578125" customWidth="1"/>
    <col min="22" max="23" width="10.5703125" customWidth="1"/>
    <col min="30" max="30" width="10.5703125" customWidth="1"/>
  </cols>
  <sheetData>
    <row r="1" spans="1:33" x14ac:dyDescent="0.25">
      <c r="C1" s="94" t="s">
        <v>234</v>
      </c>
      <c r="D1" s="94"/>
      <c r="E1" s="94"/>
      <c r="G1" s="93" t="s">
        <v>221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</row>
    <row r="2" spans="1:33" s="15" customFormat="1" ht="59.1" customHeight="1" x14ac:dyDescent="0.25">
      <c r="A2" s="15" t="s">
        <v>227</v>
      </c>
      <c r="B2" s="15" t="s">
        <v>226</v>
      </c>
      <c r="C2" s="15" t="s">
        <v>233</v>
      </c>
      <c r="D2" s="15" t="s">
        <v>232</v>
      </c>
      <c r="E2" s="15" t="s">
        <v>235</v>
      </c>
      <c r="G2" s="15" t="s">
        <v>8</v>
      </c>
      <c r="H2" s="15" t="s">
        <v>7</v>
      </c>
      <c r="I2" s="15" t="s">
        <v>238</v>
      </c>
      <c r="J2" s="15" t="s">
        <v>9</v>
      </c>
      <c r="K2" s="15" t="s">
        <v>239</v>
      </c>
      <c r="L2" s="15" t="s">
        <v>240</v>
      </c>
      <c r="M2" s="15" t="s">
        <v>241</v>
      </c>
      <c r="N2" s="15" t="s">
        <v>242</v>
      </c>
      <c r="O2" s="15" t="s">
        <v>243</v>
      </c>
      <c r="P2" s="15" t="s">
        <v>24</v>
      </c>
      <c r="Q2" s="15" t="s">
        <v>244</v>
      </c>
      <c r="R2" s="15" t="s">
        <v>138</v>
      </c>
      <c r="S2" s="15" t="s">
        <v>245</v>
      </c>
      <c r="T2" s="15" t="s">
        <v>19</v>
      </c>
      <c r="U2" s="15" t="s">
        <v>33</v>
      </c>
      <c r="V2" s="15" t="s">
        <v>36</v>
      </c>
      <c r="W2" s="15" t="s">
        <v>246</v>
      </c>
      <c r="X2" s="15" t="s">
        <v>247</v>
      </c>
      <c r="Y2" s="15" t="s">
        <v>13</v>
      </c>
      <c r="Z2" s="15" t="s">
        <v>15</v>
      </c>
      <c r="AA2" s="15" t="s">
        <v>248</v>
      </c>
      <c r="AB2" s="15" t="s">
        <v>22</v>
      </c>
      <c r="AC2" s="15" t="s">
        <v>249</v>
      </c>
      <c r="AD2" s="15" t="s">
        <v>21</v>
      </c>
      <c r="AE2" s="15" t="s">
        <v>250</v>
      </c>
      <c r="AF2" s="15" t="s">
        <v>25</v>
      </c>
      <c r="AG2" s="15" t="s">
        <v>44</v>
      </c>
    </row>
    <row r="3" spans="1:33" x14ac:dyDescent="0.25">
      <c r="A3" t="s">
        <v>0</v>
      </c>
      <c r="B3" t="s">
        <v>140</v>
      </c>
      <c r="C3">
        <v>1177492</v>
      </c>
      <c r="D3" s="16">
        <v>0.115</v>
      </c>
      <c r="E3" s="16">
        <v>0.75900000000000001</v>
      </c>
      <c r="G3">
        <v>1E-3</v>
      </c>
      <c r="H3">
        <v>6.6580985915492999E-4</v>
      </c>
      <c r="I3">
        <v>4.8920000000000005E-3</v>
      </c>
      <c r="J3">
        <v>3.5000000000000003E-2</v>
      </c>
      <c r="K3">
        <v>1.0534041452499999E-3</v>
      </c>
      <c r="L3">
        <v>5.5588476215099998E-2</v>
      </c>
      <c r="M3">
        <v>0.251</v>
      </c>
      <c r="N3">
        <v>0.16699999999999998</v>
      </c>
      <c r="O3">
        <v>0.17100000000000001</v>
      </c>
      <c r="P3">
        <v>0.44522</v>
      </c>
      <c r="Q3">
        <v>0.76003859689999997</v>
      </c>
      <c r="R3">
        <v>6.8825578509999999E-2</v>
      </c>
      <c r="S3">
        <v>0.129</v>
      </c>
      <c r="T3">
        <v>1.4999999999999999E-2</v>
      </c>
      <c r="U3">
        <v>4.2999999999999997E-2</v>
      </c>
      <c r="V3">
        <v>3.8246730310000004E-2</v>
      </c>
      <c r="W3">
        <v>0.50658556259999998</v>
      </c>
      <c r="X3">
        <v>0.1250065139</v>
      </c>
      <c r="Y3">
        <v>0.1893473836211671</v>
      </c>
      <c r="Z3">
        <v>0.1133</v>
      </c>
      <c r="AA3">
        <v>7.4999999999999997E-3</v>
      </c>
      <c r="AB3">
        <v>0.56899999999999995</v>
      </c>
      <c r="AC3">
        <v>8.0249999999999988E-2</v>
      </c>
      <c r="AD3">
        <v>0.01</v>
      </c>
      <c r="AE3">
        <v>0.5</v>
      </c>
      <c r="AF3">
        <v>0.67525993903393511</v>
      </c>
      <c r="AG3">
        <v>1.2E-2</v>
      </c>
    </row>
    <row r="4" spans="1:33" x14ac:dyDescent="0.25">
      <c r="A4" t="s">
        <v>56</v>
      </c>
      <c r="B4" t="s">
        <v>141</v>
      </c>
      <c r="C4">
        <v>938319</v>
      </c>
      <c r="D4" s="16">
        <v>7.3999999999999996E-2</v>
      </c>
      <c r="E4" s="16">
        <v>0.88100000000000001</v>
      </c>
      <c r="G4">
        <v>4.9987397245186064E-4</v>
      </c>
      <c r="H4">
        <v>0</v>
      </c>
      <c r="I4">
        <v>1.2283800000000001E-2</v>
      </c>
      <c r="J4">
        <v>3.7000000000000005E-2</v>
      </c>
      <c r="K4">
        <v>1.22539229337E-3</v>
      </c>
      <c r="L4">
        <v>9.6139195547200004E-2</v>
      </c>
      <c r="M4">
        <v>0.34100000000000003</v>
      </c>
      <c r="N4">
        <v>0.22399999999999998</v>
      </c>
      <c r="O4">
        <v>0.25600000000000001</v>
      </c>
      <c r="P4">
        <v>0.311336</v>
      </c>
      <c r="Q4">
        <v>4.5182553600000001E-2</v>
      </c>
      <c r="R4">
        <v>5.8372304359999995E-2</v>
      </c>
      <c r="S4">
        <v>8.900000000000001E-2</v>
      </c>
      <c r="T4">
        <v>1.8000000000000002E-2</v>
      </c>
      <c r="U4">
        <v>1.817647058823529E-2</v>
      </c>
      <c r="V4">
        <v>5.3666060010000002E-2</v>
      </c>
      <c r="W4">
        <v>0.20930414800000002</v>
      </c>
      <c r="X4">
        <v>0.11237357420000001</v>
      </c>
      <c r="Y4">
        <v>6.1111038731726283E-2</v>
      </c>
      <c r="Z4">
        <v>0.23369999999999996</v>
      </c>
      <c r="AA4">
        <v>7.4999999999999997E-3</v>
      </c>
      <c r="AB4">
        <v>0.45500000000000002</v>
      </c>
      <c r="AC4">
        <v>6.5724137931034488E-2</v>
      </c>
      <c r="AD4">
        <v>8.0000000000000002E-3</v>
      </c>
      <c r="AE4">
        <v>0.5</v>
      </c>
      <c r="AF4">
        <v>6.7332565231944863E-2</v>
      </c>
      <c r="AG4">
        <v>0.04</v>
      </c>
    </row>
    <row r="5" spans="1:33" x14ac:dyDescent="0.25">
      <c r="A5" t="s">
        <v>57</v>
      </c>
      <c r="B5" t="s">
        <v>142</v>
      </c>
      <c r="C5">
        <v>1237294</v>
      </c>
      <c r="D5" s="16">
        <v>0.125</v>
      </c>
      <c r="E5" s="16">
        <v>0.88100000000000001</v>
      </c>
      <c r="G5">
        <v>1.736699194288881E-2</v>
      </c>
      <c r="H5">
        <v>0.11583328534925495</v>
      </c>
      <c r="I5">
        <v>1.5826632E-2</v>
      </c>
      <c r="J5">
        <v>3.7000000000000005E-2</v>
      </c>
      <c r="K5">
        <v>8.438086984400001E-4</v>
      </c>
      <c r="L5">
        <v>4.9897014972899993E-2</v>
      </c>
      <c r="M5">
        <v>0.34100000000000003</v>
      </c>
      <c r="N5">
        <v>0.22399999999999998</v>
      </c>
      <c r="O5">
        <v>0.25600000000000001</v>
      </c>
      <c r="P5">
        <v>0.46483799999999997</v>
      </c>
      <c r="Q5">
        <v>0.76995271259999998</v>
      </c>
      <c r="R5">
        <v>6.8825578509999999E-2</v>
      </c>
      <c r="S5">
        <v>8.900000000000001E-2</v>
      </c>
      <c r="T5">
        <v>1.8000000000000002E-2</v>
      </c>
      <c r="U5">
        <v>1.817647058823529E-2</v>
      </c>
      <c r="V5">
        <v>8.6680679369999999E-2</v>
      </c>
      <c r="W5">
        <v>0.4498838771</v>
      </c>
      <c r="X5">
        <v>0.13918206429999999</v>
      </c>
      <c r="Y5">
        <v>0.13199613538250282</v>
      </c>
      <c r="Z5">
        <v>0.23369999999999996</v>
      </c>
      <c r="AA5">
        <v>7.4999999999999997E-3</v>
      </c>
      <c r="AB5">
        <v>0.45700000000000002</v>
      </c>
      <c r="AC5">
        <v>6.5724137931034488E-2</v>
      </c>
      <c r="AD5">
        <v>1.7000000000000001E-2</v>
      </c>
      <c r="AE5">
        <v>0.5</v>
      </c>
      <c r="AF5">
        <v>0.48896450314479656</v>
      </c>
      <c r="AG5">
        <v>0.04</v>
      </c>
    </row>
    <row r="6" spans="1:33" x14ac:dyDescent="0.25">
      <c r="A6" t="s">
        <v>58</v>
      </c>
      <c r="B6" t="s">
        <v>143</v>
      </c>
      <c r="C6">
        <v>166352</v>
      </c>
      <c r="D6" s="16">
        <v>8.5000000000000006E-2</v>
      </c>
      <c r="E6" s="16">
        <v>0.75900000000000001</v>
      </c>
      <c r="G6">
        <v>4.4972695149373597E-4</v>
      </c>
      <c r="H6">
        <v>0</v>
      </c>
      <c r="I6">
        <v>1.6351280000000002E-3</v>
      </c>
      <c r="J6">
        <v>2.2000000000000002E-2</v>
      </c>
      <c r="K6">
        <v>2.5963465883699997E-3</v>
      </c>
      <c r="L6">
        <v>8.0703920367200019E-2</v>
      </c>
      <c r="M6">
        <v>0.22800000000000001</v>
      </c>
      <c r="N6">
        <v>0.19</v>
      </c>
      <c r="O6">
        <v>9.6000000000000002E-2</v>
      </c>
      <c r="P6">
        <v>0.304483</v>
      </c>
      <c r="Q6">
        <v>0.12772973230000001</v>
      </c>
      <c r="R6">
        <v>0.1018142422</v>
      </c>
      <c r="S6">
        <v>5.7999999999999996E-2</v>
      </c>
      <c r="T6">
        <v>0.03</v>
      </c>
      <c r="U6">
        <v>6.9999999999999993E-3</v>
      </c>
      <c r="V6">
        <v>1.954681422E-2</v>
      </c>
      <c r="W6">
        <v>0.18408820070000001</v>
      </c>
      <c r="X6">
        <v>4.118880431E-2</v>
      </c>
      <c r="Y6">
        <v>4.0936710979520355E-2</v>
      </c>
      <c r="Z6">
        <v>0.14560000000000001</v>
      </c>
      <c r="AA6">
        <v>7.4999999999999997E-3</v>
      </c>
      <c r="AB6">
        <v>0.42</v>
      </c>
      <c r="AC6">
        <v>4.1833333333333327E-2</v>
      </c>
      <c r="AD6">
        <v>8.1000000000000003E-2</v>
      </c>
      <c r="AE6">
        <v>0.5</v>
      </c>
      <c r="AF6">
        <v>3.9476800330463857E-2</v>
      </c>
      <c r="AG6">
        <v>3.7999999999999999E-2</v>
      </c>
    </row>
    <row r="7" spans="1:33" x14ac:dyDescent="0.25">
      <c r="A7" t="s">
        <v>59</v>
      </c>
      <c r="B7" t="s">
        <v>144</v>
      </c>
      <c r="C7">
        <v>3085512</v>
      </c>
      <c r="D7" s="16">
        <v>0.14000000000000001</v>
      </c>
      <c r="E7" s="16">
        <v>0.77300000000000002</v>
      </c>
      <c r="G7">
        <v>4.6762246548623704E-5</v>
      </c>
      <c r="H7">
        <v>1.3333788706739526E-4</v>
      </c>
      <c r="I7">
        <v>3.438928E-3</v>
      </c>
      <c r="J7">
        <v>1.8000000000000002E-2</v>
      </c>
      <c r="K7">
        <v>1.2076059122299999E-3</v>
      </c>
      <c r="L7">
        <v>0.11208144945699999</v>
      </c>
      <c r="M7">
        <v>0.28699999999999998</v>
      </c>
      <c r="N7">
        <v>0.111</v>
      </c>
      <c r="O7">
        <v>0.29600000000000004</v>
      </c>
      <c r="P7">
        <v>0.48145100000000002</v>
      </c>
      <c r="Q7">
        <v>0.94998612360000001</v>
      </c>
      <c r="R7">
        <v>4.6542560400000002E-2</v>
      </c>
      <c r="S7">
        <v>0.11699999999999999</v>
      </c>
      <c r="T7">
        <v>1.1000000000000001E-2</v>
      </c>
      <c r="U7">
        <v>0.126</v>
      </c>
      <c r="V7">
        <v>0.14439958880000001</v>
      </c>
      <c r="W7">
        <v>0.27691579869999999</v>
      </c>
      <c r="X7">
        <v>3.2482904650000005E-2</v>
      </c>
      <c r="Y7">
        <v>0.25047522976128378</v>
      </c>
      <c r="Z7">
        <v>0.1255</v>
      </c>
      <c r="AA7">
        <v>7.4999999999999997E-3</v>
      </c>
      <c r="AB7">
        <v>0.78799999999999992</v>
      </c>
      <c r="AC7">
        <v>4.7714285714285716E-2</v>
      </c>
      <c r="AD7">
        <v>1.2E-2</v>
      </c>
      <c r="AE7">
        <v>0.5</v>
      </c>
      <c r="AF7">
        <v>0.78316344130582616</v>
      </c>
      <c r="AG7">
        <v>2.7000000000000003E-2</v>
      </c>
    </row>
    <row r="8" spans="1:33" x14ac:dyDescent="0.25">
      <c r="A8" t="s">
        <v>60</v>
      </c>
      <c r="B8" t="s">
        <v>145</v>
      </c>
      <c r="C8">
        <v>414895</v>
      </c>
      <c r="D8" s="16">
        <v>0.106</v>
      </c>
      <c r="E8" s="16">
        <v>0.88100000000000001</v>
      </c>
      <c r="G8">
        <v>1.1675434747237685E-2</v>
      </c>
      <c r="H8">
        <v>0.27593584129413723</v>
      </c>
      <c r="I8">
        <v>1.6419228000000001E-2</v>
      </c>
      <c r="J8">
        <v>3.7000000000000005E-2</v>
      </c>
      <c r="K8">
        <v>1.2713130201199999E-3</v>
      </c>
      <c r="L8">
        <v>9.6417879554300007E-2</v>
      </c>
      <c r="M8">
        <v>0.34100000000000003</v>
      </c>
      <c r="N8">
        <v>0.22399999999999998</v>
      </c>
      <c r="O8">
        <v>0.25600000000000001</v>
      </c>
      <c r="P8">
        <v>0.61407100000000003</v>
      </c>
      <c r="Q8">
        <v>0.80552156460000002</v>
      </c>
      <c r="R8">
        <v>2.9079297010000001E-2</v>
      </c>
      <c r="S8">
        <v>8.900000000000001E-2</v>
      </c>
      <c r="T8">
        <v>1.8000000000000002E-2</v>
      </c>
      <c r="U8">
        <v>1.6E-2</v>
      </c>
      <c r="V8">
        <v>3.6056148480000001E-2</v>
      </c>
      <c r="W8">
        <v>0.46666400209999997</v>
      </c>
      <c r="X8">
        <v>0.1188284876</v>
      </c>
      <c r="Y8">
        <v>0.10794957316363331</v>
      </c>
      <c r="Z8">
        <v>0.23369999999999996</v>
      </c>
      <c r="AA8">
        <v>7.4999999999999997E-3</v>
      </c>
      <c r="AB8">
        <v>0.45800000000000002</v>
      </c>
      <c r="AC8">
        <v>6.5724137931034488E-2</v>
      </c>
      <c r="AD8">
        <v>2E-3</v>
      </c>
      <c r="AE8">
        <v>0.5</v>
      </c>
      <c r="AF8">
        <v>0.90904012221412467</v>
      </c>
      <c r="AG8">
        <v>0.04</v>
      </c>
    </row>
    <row r="9" spans="1:33" x14ac:dyDescent="0.25">
      <c r="A9" t="s">
        <v>61</v>
      </c>
      <c r="B9" t="s">
        <v>146</v>
      </c>
      <c r="C9">
        <v>14469</v>
      </c>
      <c r="D9" s="16">
        <v>0.10199999999999999</v>
      </c>
      <c r="E9" s="16">
        <v>0.77300000000000002</v>
      </c>
      <c r="G9">
        <v>1E-3</v>
      </c>
      <c r="H9">
        <v>0</v>
      </c>
      <c r="I9">
        <v>2.5291720000000001E-3</v>
      </c>
      <c r="J9">
        <v>1.8000000000000002E-2</v>
      </c>
      <c r="K9">
        <v>1.3403545450499999E-3</v>
      </c>
      <c r="L9">
        <v>0.102962475621</v>
      </c>
      <c r="M9">
        <v>0.28699999999999998</v>
      </c>
      <c r="N9">
        <v>0.111</v>
      </c>
      <c r="O9">
        <v>0.29600000000000004</v>
      </c>
      <c r="P9">
        <v>0.45879199999999998</v>
      </c>
      <c r="Q9">
        <v>0.82686040430000007</v>
      </c>
      <c r="R9">
        <v>6.591058675E-2</v>
      </c>
      <c r="S9">
        <v>0.11699999999999999</v>
      </c>
      <c r="T9">
        <v>1.1000000000000001E-2</v>
      </c>
      <c r="U9">
        <v>0.105</v>
      </c>
      <c r="V9">
        <v>6.9442670669999998E-2</v>
      </c>
      <c r="W9">
        <v>0.13690604849999999</v>
      </c>
      <c r="X9">
        <v>5.0873635930000001E-2</v>
      </c>
      <c r="Y9">
        <v>0.12818072455378721</v>
      </c>
      <c r="Z9">
        <v>0.1255</v>
      </c>
      <c r="AA9">
        <v>7.4999999999999997E-3</v>
      </c>
      <c r="AB9">
        <v>0.61099999999999999</v>
      </c>
      <c r="AC9">
        <v>4.7714285714285716E-2</v>
      </c>
      <c r="AD9">
        <v>1.2E-2</v>
      </c>
      <c r="AE9">
        <v>0.5</v>
      </c>
      <c r="AF9">
        <v>0.38850442085855041</v>
      </c>
      <c r="AG9">
        <v>2.7000000000000003E-2</v>
      </c>
    </row>
    <row r="10" spans="1:33" x14ac:dyDescent="0.25">
      <c r="A10" t="s">
        <v>62</v>
      </c>
      <c r="B10" t="s">
        <v>147</v>
      </c>
      <c r="C10">
        <v>261446</v>
      </c>
      <c r="D10" s="16">
        <v>0.09</v>
      </c>
      <c r="E10" s="16">
        <v>0.68200000000000005</v>
      </c>
      <c r="G10">
        <v>1.4491357215809457E-3</v>
      </c>
      <c r="H10">
        <v>0</v>
      </c>
      <c r="I10">
        <v>3.9745399999999995E-3</v>
      </c>
      <c r="J10">
        <v>7.5999999999999998E-2</v>
      </c>
      <c r="K10">
        <v>2.2998716417700002E-3</v>
      </c>
      <c r="L10">
        <v>0.101904053711</v>
      </c>
      <c r="M10">
        <v>0.24199999999999999</v>
      </c>
      <c r="N10">
        <v>0.19699999999999998</v>
      </c>
      <c r="O10">
        <v>0.17</v>
      </c>
      <c r="P10">
        <v>0.38097399999999998</v>
      </c>
      <c r="Q10">
        <v>0.83622231700000005</v>
      </c>
      <c r="R10">
        <v>5.5017554840000003E-2</v>
      </c>
      <c r="S10">
        <v>9.0999999999999998E-2</v>
      </c>
      <c r="T10">
        <v>1.1000000000000001E-2</v>
      </c>
      <c r="U10">
        <v>9.5000000000000001E-2</v>
      </c>
      <c r="V10">
        <v>6.6127971590000001E-2</v>
      </c>
      <c r="W10">
        <v>0.35262877269999998</v>
      </c>
      <c r="X10">
        <v>0.14007400340000001</v>
      </c>
      <c r="Y10">
        <v>2.6614702090448489E-2</v>
      </c>
      <c r="Z10">
        <v>0.1595</v>
      </c>
      <c r="AA10">
        <v>7.4999999999999997E-3</v>
      </c>
      <c r="AB10">
        <v>0.41699999999999998</v>
      </c>
      <c r="AC10">
        <v>8.2500000000000004E-2</v>
      </c>
      <c r="AD10">
        <v>8.5999999999999993E-2</v>
      </c>
      <c r="AE10">
        <v>0.5</v>
      </c>
      <c r="AF10">
        <v>0.35731617738142696</v>
      </c>
      <c r="AG10">
        <v>2.3E-2</v>
      </c>
    </row>
    <row r="11" spans="1:33" x14ac:dyDescent="0.25">
      <c r="A11" t="s">
        <v>63</v>
      </c>
      <c r="B11" t="s">
        <v>148</v>
      </c>
      <c r="C11">
        <v>53783</v>
      </c>
      <c r="D11" s="16">
        <v>0.151</v>
      </c>
      <c r="E11" s="16">
        <v>0.88100000000000001</v>
      </c>
      <c r="G11">
        <v>0.22715433844322072</v>
      </c>
      <c r="H11">
        <v>9.7823682167616586E-4</v>
      </c>
      <c r="I11">
        <v>1.6247184000000001E-2</v>
      </c>
      <c r="J11">
        <v>3.7000000000000005E-2</v>
      </c>
      <c r="K11">
        <v>1.0503001395400001E-3</v>
      </c>
      <c r="L11">
        <v>1.8419744481199998E-2</v>
      </c>
      <c r="M11">
        <v>0.34100000000000003</v>
      </c>
      <c r="N11">
        <v>0.22399999999999998</v>
      </c>
      <c r="O11">
        <v>0.25600000000000001</v>
      </c>
      <c r="P11">
        <v>0.315834</v>
      </c>
      <c r="Q11">
        <v>0.4687836017</v>
      </c>
      <c r="R11">
        <v>6.591058675E-2</v>
      </c>
      <c r="S11">
        <v>8.900000000000001E-2</v>
      </c>
      <c r="T11">
        <v>1.8000000000000002E-2</v>
      </c>
      <c r="U11">
        <v>1.817647058823529E-2</v>
      </c>
      <c r="V11">
        <v>6.9442670669999998E-2</v>
      </c>
      <c r="W11">
        <v>0.13690604849999999</v>
      </c>
      <c r="X11">
        <v>5.0873635930000001E-2</v>
      </c>
      <c r="Y11">
        <v>8.97460308844686E-2</v>
      </c>
      <c r="Z11">
        <v>0.23369999999999996</v>
      </c>
      <c r="AA11">
        <v>7.4999999999999997E-3</v>
      </c>
      <c r="AB11">
        <v>0.29799999999999999</v>
      </c>
      <c r="AC11">
        <v>6.5724137931034488E-2</v>
      </c>
      <c r="AD11">
        <v>8.0000000000000002E-3</v>
      </c>
      <c r="AE11">
        <v>0.5</v>
      </c>
      <c r="AF11">
        <v>0.31293475742269738</v>
      </c>
      <c r="AG11">
        <v>0.04</v>
      </c>
    </row>
    <row r="12" spans="1:33" x14ac:dyDescent="0.25">
      <c r="A12" t="s">
        <v>64</v>
      </c>
      <c r="B12" t="s">
        <v>149</v>
      </c>
      <c r="C12">
        <v>754192</v>
      </c>
      <c r="D12" s="16">
        <v>0.109</v>
      </c>
      <c r="E12" s="16">
        <v>0.88100000000000001</v>
      </c>
      <c r="G12">
        <v>7.8044382651010725E-3</v>
      </c>
      <c r="H12">
        <v>0.3089956636613424</v>
      </c>
      <c r="I12">
        <v>1.6342763999999999E-2</v>
      </c>
      <c r="J12">
        <v>3.7000000000000005E-2</v>
      </c>
      <c r="K12">
        <v>1.20721761966E-3</v>
      </c>
      <c r="L12">
        <v>9.06073116668E-2</v>
      </c>
      <c r="M12">
        <v>0.34100000000000003</v>
      </c>
      <c r="N12">
        <v>0.22399999999999998</v>
      </c>
      <c r="O12">
        <v>0.25600000000000001</v>
      </c>
      <c r="P12">
        <v>0.57564599999999999</v>
      </c>
      <c r="Q12">
        <v>0.90901769169999991</v>
      </c>
      <c r="R12">
        <v>2.6841040610000002E-2</v>
      </c>
      <c r="S12">
        <v>8.900000000000001E-2</v>
      </c>
      <c r="T12">
        <v>1.8000000000000002E-2</v>
      </c>
      <c r="U12">
        <v>6.0000000000000001E-3</v>
      </c>
      <c r="V12">
        <v>4.5668056530000001E-2</v>
      </c>
      <c r="W12">
        <v>0.48021903360000001</v>
      </c>
      <c r="X12">
        <v>0.155171001</v>
      </c>
      <c r="Y12">
        <v>0.14738167235230226</v>
      </c>
      <c r="Z12">
        <v>0.23369999999999996</v>
      </c>
      <c r="AA12">
        <v>7.4999999999999997E-3</v>
      </c>
      <c r="AB12">
        <v>0.496</v>
      </c>
      <c r="AC12">
        <v>6.5724137931034488E-2</v>
      </c>
      <c r="AD12">
        <v>1E-3</v>
      </c>
      <c r="AE12">
        <v>0.5</v>
      </c>
      <c r="AF12">
        <v>0.88284106163391551</v>
      </c>
      <c r="AG12">
        <v>0.04</v>
      </c>
    </row>
    <row r="13" spans="1:33" x14ac:dyDescent="0.25">
      <c r="A13" t="s">
        <v>65</v>
      </c>
      <c r="B13" t="s">
        <v>150</v>
      </c>
      <c r="C13">
        <v>466766</v>
      </c>
      <c r="D13" s="16">
        <v>0.114</v>
      </c>
      <c r="E13" s="16">
        <v>0.88100000000000001</v>
      </c>
      <c r="G13">
        <v>1.0747167446960335E-2</v>
      </c>
      <c r="H13">
        <v>0.14587299325622533</v>
      </c>
      <c r="I13">
        <v>1.3507224000000002E-2</v>
      </c>
      <c r="J13">
        <v>3.7000000000000005E-2</v>
      </c>
      <c r="K13">
        <v>8.1428844794500003E-4</v>
      </c>
      <c r="L13">
        <v>6.2534602753400004E-2</v>
      </c>
      <c r="M13">
        <v>0.34100000000000003</v>
      </c>
      <c r="N13">
        <v>0.22399999999999998</v>
      </c>
      <c r="O13">
        <v>0.25600000000000001</v>
      </c>
      <c r="P13">
        <v>0.28472900000000001</v>
      </c>
      <c r="Q13">
        <v>0.75644175169999994</v>
      </c>
      <c r="R13">
        <v>5.8962440679999999E-2</v>
      </c>
      <c r="S13">
        <v>8.900000000000001E-2</v>
      </c>
      <c r="T13">
        <v>1.8000000000000002E-2</v>
      </c>
      <c r="U13">
        <v>4.8000000000000001E-2</v>
      </c>
      <c r="V13">
        <v>1.8819510770000002E-2</v>
      </c>
      <c r="W13">
        <v>0.4548347237</v>
      </c>
      <c r="X13">
        <v>0.16976040719999999</v>
      </c>
      <c r="Y13">
        <v>0.13899273048524627</v>
      </c>
      <c r="Z13">
        <v>0.23369999999999996</v>
      </c>
      <c r="AA13">
        <v>7.4999999999999997E-3</v>
      </c>
      <c r="AB13">
        <v>0.52900000000000003</v>
      </c>
      <c r="AC13">
        <v>6.5724137931034488E-2</v>
      </c>
      <c r="AD13">
        <v>9.0000000000000011E-3</v>
      </c>
      <c r="AE13">
        <v>0.5</v>
      </c>
      <c r="AF13">
        <v>0.95730792039551649</v>
      </c>
      <c r="AG13">
        <v>0.04</v>
      </c>
    </row>
    <row r="14" spans="1:33" x14ac:dyDescent="0.25">
      <c r="A14" t="s">
        <v>66</v>
      </c>
      <c r="B14" t="s">
        <v>151</v>
      </c>
      <c r="C14">
        <v>370834</v>
      </c>
      <c r="D14" s="16">
        <v>0.105</v>
      </c>
      <c r="E14" s="16">
        <v>0.77300000000000002</v>
      </c>
      <c r="G14">
        <v>2.1018938383568953E-3</v>
      </c>
      <c r="H14">
        <v>5.6631562500000007E-3</v>
      </c>
      <c r="I14">
        <v>2.2552879999999998E-3</v>
      </c>
      <c r="J14">
        <v>6.2E-2</v>
      </c>
      <c r="K14">
        <v>8.4931520788500002E-4</v>
      </c>
      <c r="L14">
        <v>2.80487248806E-2</v>
      </c>
      <c r="M14">
        <v>0.24199999999999999</v>
      </c>
      <c r="N14">
        <v>0.13300000000000001</v>
      </c>
      <c r="O14">
        <v>0.221</v>
      </c>
      <c r="P14">
        <v>0.50826700000000002</v>
      </c>
      <c r="Q14">
        <v>0.92479579369999998</v>
      </c>
      <c r="R14">
        <v>3.7740787909999997E-2</v>
      </c>
      <c r="S14">
        <v>0.11699999999999999</v>
      </c>
      <c r="T14">
        <v>1.1000000000000001E-2</v>
      </c>
      <c r="U14">
        <v>5.4000000000000006E-2</v>
      </c>
      <c r="V14">
        <v>2.6401724000000001E-2</v>
      </c>
      <c r="W14">
        <v>0.24108656849999999</v>
      </c>
      <c r="X14">
        <v>7.7626558790000008E-2</v>
      </c>
      <c r="Y14">
        <v>0.15963283921271273</v>
      </c>
      <c r="Z14">
        <v>0.11379999999999998</v>
      </c>
      <c r="AA14">
        <v>7.4999999999999997E-3</v>
      </c>
      <c r="AB14">
        <v>0.40699999999999997</v>
      </c>
      <c r="AC14">
        <v>3.4500000000000003E-2</v>
      </c>
      <c r="AD14">
        <v>2.3E-2</v>
      </c>
      <c r="AE14">
        <v>0.5</v>
      </c>
      <c r="AF14">
        <v>0.809429580889794</v>
      </c>
      <c r="AG14">
        <v>4.2000000000000003E-2</v>
      </c>
    </row>
    <row r="15" spans="1:33" x14ac:dyDescent="0.25">
      <c r="A15" t="s">
        <v>67</v>
      </c>
      <c r="B15" t="s">
        <v>152</v>
      </c>
      <c r="C15">
        <v>845985</v>
      </c>
      <c r="D15" s="16">
        <v>0.126</v>
      </c>
      <c r="E15" s="16">
        <v>0.88100000000000001</v>
      </c>
      <c r="G15">
        <v>3.5620572498215271E-2</v>
      </c>
      <c r="H15">
        <v>0.22717842323651449</v>
      </c>
      <c r="I15">
        <v>1.4947296000000001E-2</v>
      </c>
      <c r="J15">
        <v>3.7000000000000005E-2</v>
      </c>
      <c r="K15">
        <v>1.3995406941399999E-3</v>
      </c>
      <c r="L15">
        <v>9.3216156955099994E-2</v>
      </c>
      <c r="M15">
        <v>0.34100000000000003</v>
      </c>
      <c r="N15">
        <v>0.22399999999999998</v>
      </c>
      <c r="O15">
        <v>0.25600000000000001</v>
      </c>
      <c r="P15">
        <v>0.48977699999999996</v>
      </c>
      <c r="Q15">
        <v>0.7346986566</v>
      </c>
      <c r="R15">
        <v>6.3717965599999996E-2</v>
      </c>
      <c r="S15">
        <v>8.900000000000001E-2</v>
      </c>
      <c r="T15">
        <v>1.8000000000000002E-2</v>
      </c>
      <c r="U15">
        <v>9.0000000000000011E-3</v>
      </c>
      <c r="V15">
        <v>7.4693846049999998E-2</v>
      </c>
      <c r="W15">
        <v>0.46376846649999998</v>
      </c>
      <c r="X15">
        <v>0.11065380790000001</v>
      </c>
      <c r="Y15">
        <v>8.1038062294221863E-2</v>
      </c>
      <c r="Z15">
        <v>0.23369999999999996</v>
      </c>
      <c r="AA15">
        <v>7.4999999999999997E-3</v>
      </c>
      <c r="AB15">
        <v>0.67800000000000016</v>
      </c>
      <c r="AC15">
        <v>6.5724137931034488E-2</v>
      </c>
      <c r="AD15">
        <v>2E-3</v>
      </c>
      <c r="AE15">
        <v>0.5</v>
      </c>
      <c r="AF15">
        <v>0.76643398499679338</v>
      </c>
      <c r="AG15">
        <v>0.04</v>
      </c>
    </row>
    <row r="16" spans="1:33" x14ac:dyDescent="0.25">
      <c r="A16" t="s">
        <v>68</v>
      </c>
      <c r="B16" t="s">
        <v>153</v>
      </c>
      <c r="C16">
        <v>164991</v>
      </c>
      <c r="D16" s="16">
        <v>0.126</v>
      </c>
      <c r="E16" s="16">
        <v>0.88100000000000001</v>
      </c>
      <c r="G16">
        <v>3.1539524174980814E-2</v>
      </c>
      <c r="H16">
        <v>0.28723404255319152</v>
      </c>
      <c r="I16">
        <v>1.7238324271556138E-2</v>
      </c>
      <c r="J16">
        <v>3.7000000000000005E-2</v>
      </c>
      <c r="K16">
        <v>8.4432191056099985E-4</v>
      </c>
      <c r="L16">
        <v>6.1857391653799991E-2</v>
      </c>
      <c r="M16">
        <v>0.34100000000000003</v>
      </c>
      <c r="N16">
        <v>0.22399999999999998</v>
      </c>
      <c r="O16">
        <v>0.25600000000000001</v>
      </c>
      <c r="P16">
        <v>0.50142900000000001</v>
      </c>
      <c r="Q16">
        <v>0.84920082510000006</v>
      </c>
      <c r="R16">
        <v>7.7568110529999998E-2</v>
      </c>
      <c r="S16">
        <v>8.900000000000001E-2</v>
      </c>
      <c r="T16">
        <v>1.8000000000000002E-2</v>
      </c>
      <c r="U16">
        <v>1.817647058823529E-2</v>
      </c>
      <c r="V16">
        <v>8.7578215460000011E-2</v>
      </c>
      <c r="W16">
        <v>0.48779494179999999</v>
      </c>
      <c r="X16">
        <v>0.10977203919999999</v>
      </c>
      <c r="Y16">
        <v>0.15263509822074853</v>
      </c>
      <c r="Z16">
        <v>0.23369999999999996</v>
      </c>
      <c r="AA16">
        <v>7.4999999999999997E-3</v>
      </c>
      <c r="AB16">
        <v>0.53500000000000003</v>
      </c>
      <c r="AC16">
        <v>6.5724137931034488E-2</v>
      </c>
      <c r="AD16">
        <v>8.0000000000000002E-3</v>
      </c>
      <c r="AE16">
        <v>0.5</v>
      </c>
      <c r="AF16">
        <v>0.95455666175359777</v>
      </c>
      <c r="AG16">
        <v>0.04</v>
      </c>
    </row>
    <row r="17" spans="1:33" x14ac:dyDescent="0.25">
      <c r="A17" t="s">
        <v>69</v>
      </c>
      <c r="B17" t="s">
        <v>154</v>
      </c>
      <c r="C17">
        <v>657916</v>
      </c>
      <c r="D17" s="16">
        <v>0.13100000000000001</v>
      </c>
      <c r="E17" s="16">
        <v>0.88100000000000001</v>
      </c>
      <c r="G17">
        <v>1.1715321144634215E-2</v>
      </c>
      <c r="H17">
        <v>0.14128855159050541</v>
      </c>
      <c r="I17">
        <v>1.6705968000000002E-2</v>
      </c>
      <c r="J17">
        <v>3.7000000000000005E-2</v>
      </c>
      <c r="K17">
        <v>1.1743226047799999E-3</v>
      </c>
      <c r="L17">
        <v>8.0161510361899987E-2</v>
      </c>
      <c r="M17">
        <v>0.34100000000000003</v>
      </c>
      <c r="N17">
        <v>0.22399999999999998</v>
      </c>
      <c r="O17">
        <v>0.25600000000000001</v>
      </c>
      <c r="P17">
        <v>0.50177400000000005</v>
      </c>
      <c r="Q17">
        <v>0.85011777100000008</v>
      </c>
      <c r="R17">
        <v>6.1735005159999995E-2</v>
      </c>
      <c r="S17">
        <v>8.900000000000001E-2</v>
      </c>
      <c r="T17">
        <v>1.8000000000000002E-2</v>
      </c>
      <c r="U17">
        <v>6.0000000000000001E-3</v>
      </c>
      <c r="V17">
        <v>7.3820737349999999E-2</v>
      </c>
      <c r="W17">
        <v>0.57396079850000004</v>
      </c>
      <c r="X17">
        <v>0.12166418999999999</v>
      </c>
      <c r="Y17">
        <v>0.15623062592901615</v>
      </c>
      <c r="Z17">
        <v>0.23369999999999996</v>
      </c>
      <c r="AA17">
        <v>7.4999999999999997E-3</v>
      </c>
      <c r="AB17">
        <v>0.53100000000000003</v>
      </c>
      <c r="AC17">
        <v>6.5724137931034488E-2</v>
      </c>
      <c r="AD17">
        <v>8.0000000000000002E-3</v>
      </c>
      <c r="AE17">
        <v>0.5</v>
      </c>
      <c r="AF17">
        <v>0.94793911149908694</v>
      </c>
      <c r="AG17">
        <v>0.04</v>
      </c>
    </row>
    <row r="18" spans="1:33" x14ac:dyDescent="0.25">
      <c r="A18" t="s">
        <v>70</v>
      </c>
      <c r="B18" t="s">
        <v>155</v>
      </c>
      <c r="C18">
        <v>26525</v>
      </c>
      <c r="D18" s="16">
        <v>0.16700000000000001</v>
      </c>
      <c r="E18" s="16">
        <v>0.88100000000000001</v>
      </c>
      <c r="G18">
        <v>1E-3</v>
      </c>
      <c r="H18">
        <v>2.9484029484029483E-3</v>
      </c>
      <c r="I18">
        <v>1.6502064E-2</v>
      </c>
      <c r="J18">
        <v>3.7000000000000005E-2</v>
      </c>
      <c r="K18">
        <v>8.5858386675700005E-4</v>
      </c>
      <c r="L18">
        <v>7.4467714532099993E-2</v>
      </c>
      <c r="M18">
        <v>0.34100000000000003</v>
      </c>
      <c r="N18">
        <v>0.22399999999999998</v>
      </c>
      <c r="O18">
        <v>0.25600000000000001</v>
      </c>
      <c r="P18">
        <v>0.34066600000000002</v>
      </c>
      <c r="Q18">
        <v>0.75644175169999994</v>
      </c>
      <c r="R18">
        <v>0.1523378614</v>
      </c>
      <c r="S18">
        <v>8.900000000000001E-2</v>
      </c>
      <c r="T18">
        <v>1.8000000000000002E-2</v>
      </c>
      <c r="U18">
        <v>2.6000000000000002E-2</v>
      </c>
      <c r="V18">
        <v>4.4254671170000003E-2</v>
      </c>
      <c r="W18">
        <v>0.43912608019999999</v>
      </c>
      <c r="X18">
        <v>0.1447622261</v>
      </c>
      <c r="Y18">
        <v>0.10608480464357826</v>
      </c>
      <c r="Z18">
        <v>0.23369999999999996</v>
      </c>
      <c r="AA18">
        <v>7.4999999999999997E-3</v>
      </c>
      <c r="AB18">
        <v>0.30299999999999999</v>
      </c>
      <c r="AC18">
        <v>6.5724137931034488E-2</v>
      </c>
      <c r="AD18">
        <v>1.6E-2</v>
      </c>
      <c r="AE18">
        <v>0.5</v>
      </c>
      <c r="AF18">
        <v>0.88520973020960181</v>
      </c>
      <c r="AG18">
        <v>0.04</v>
      </c>
    </row>
    <row r="19" spans="1:33" x14ac:dyDescent="0.25">
      <c r="A19" t="s">
        <v>71</v>
      </c>
      <c r="B19" t="s">
        <v>156</v>
      </c>
      <c r="C19">
        <v>181410</v>
      </c>
      <c r="D19" s="16">
        <v>0.16700000000000001</v>
      </c>
      <c r="E19" s="16">
        <v>0.88100000000000001</v>
      </c>
      <c r="G19">
        <v>3.518804595118389E-2</v>
      </c>
      <c r="H19">
        <v>0.14150943396226418</v>
      </c>
      <c r="I19">
        <v>1.5335988E-2</v>
      </c>
      <c r="J19">
        <v>3.7000000000000005E-2</v>
      </c>
      <c r="K19">
        <v>8.8825188116400001E-4</v>
      </c>
      <c r="L19">
        <v>6.0288815470300003E-2</v>
      </c>
      <c r="M19">
        <v>0.34100000000000003</v>
      </c>
      <c r="N19">
        <v>0.22399999999999998</v>
      </c>
      <c r="O19">
        <v>0.25600000000000001</v>
      </c>
      <c r="P19">
        <v>0.58678200000000003</v>
      </c>
      <c r="Q19">
        <v>0.75644175169999994</v>
      </c>
      <c r="R19">
        <v>5.4334968820000003E-2</v>
      </c>
      <c r="S19">
        <v>8.900000000000001E-2</v>
      </c>
      <c r="T19">
        <v>1.8000000000000002E-2</v>
      </c>
      <c r="U19">
        <v>1.4999999999999999E-2</v>
      </c>
      <c r="V19">
        <v>8.2214168700000007E-2</v>
      </c>
      <c r="W19">
        <v>0.39381652119999999</v>
      </c>
      <c r="X19">
        <v>0.12380387539999999</v>
      </c>
      <c r="Y19">
        <v>0.13403529237997261</v>
      </c>
      <c r="Z19">
        <v>0.23369999999999996</v>
      </c>
      <c r="AA19">
        <v>7.4999999999999997E-3</v>
      </c>
      <c r="AB19">
        <v>0.56499999999999995</v>
      </c>
      <c r="AC19">
        <v>6.5724137931034488E-2</v>
      </c>
      <c r="AD19">
        <v>5.0000000000000001E-3</v>
      </c>
      <c r="AE19">
        <v>0.5</v>
      </c>
      <c r="AF19">
        <v>0.70490688151418424</v>
      </c>
      <c r="AG19">
        <v>0.04</v>
      </c>
    </row>
    <row r="20" spans="1:33" x14ac:dyDescent="0.25">
      <c r="A20" t="s">
        <v>73</v>
      </c>
      <c r="B20" t="s">
        <v>158</v>
      </c>
      <c r="C20">
        <v>3439530</v>
      </c>
      <c r="D20" s="16">
        <v>0.11899999999999999</v>
      </c>
      <c r="E20" s="16">
        <v>0.88100000000000001</v>
      </c>
      <c r="G20">
        <v>7.0094406174538611E-3</v>
      </c>
      <c r="H20">
        <v>0.23062730627306272</v>
      </c>
      <c r="I20">
        <v>1.5335988E-2</v>
      </c>
      <c r="J20">
        <v>3.7000000000000005E-2</v>
      </c>
      <c r="K20">
        <v>8.1378947527599996E-4</v>
      </c>
      <c r="L20">
        <v>5.4033480452499998E-2</v>
      </c>
      <c r="M20">
        <v>0.34100000000000003</v>
      </c>
      <c r="N20">
        <v>0.22399999999999998</v>
      </c>
      <c r="O20">
        <v>0.25600000000000001</v>
      </c>
      <c r="P20">
        <v>0.48386499999999999</v>
      </c>
      <c r="Q20">
        <v>0.75157580130000001</v>
      </c>
      <c r="R20">
        <v>8.5168204050000001E-2</v>
      </c>
      <c r="S20">
        <v>8.900000000000001E-2</v>
      </c>
      <c r="T20">
        <v>1.8000000000000002E-2</v>
      </c>
      <c r="U20">
        <v>0.05</v>
      </c>
      <c r="V20">
        <v>5.2013998890000003E-2</v>
      </c>
      <c r="W20">
        <v>0.48294956650000004</v>
      </c>
      <c r="X20">
        <v>0.1460027529</v>
      </c>
      <c r="Y20">
        <v>0.15301221163190995</v>
      </c>
      <c r="Z20">
        <v>0.23369999999999996</v>
      </c>
      <c r="AA20">
        <v>7.4999999999999997E-3</v>
      </c>
      <c r="AB20">
        <v>0.53400000000000003</v>
      </c>
      <c r="AC20">
        <v>6.5724137931034488E-2</v>
      </c>
      <c r="AD20">
        <v>8.0000000000000002E-3</v>
      </c>
      <c r="AE20">
        <v>0.5</v>
      </c>
      <c r="AF20">
        <v>0.92947549405313323</v>
      </c>
      <c r="AG20">
        <v>0.04</v>
      </c>
    </row>
    <row r="21" spans="1:33" x14ac:dyDescent="0.25">
      <c r="A21" t="s">
        <v>228</v>
      </c>
      <c r="B21" t="s">
        <v>157</v>
      </c>
      <c r="C21">
        <v>866960</v>
      </c>
      <c r="D21" s="16">
        <v>0.14000000000000001</v>
      </c>
      <c r="E21" s="16">
        <v>0.88100000000000001</v>
      </c>
      <c r="G21">
        <v>2.9181493824094094E-2</v>
      </c>
      <c r="H21">
        <v>0.10493827160493825</v>
      </c>
      <c r="I21">
        <v>1.4717903999999999E-2</v>
      </c>
      <c r="J21">
        <v>3.7000000000000005E-2</v>
      </c>
      <c r="K21">
        <v>1.3362787405700001E-3</v>
      </c>
      <c r="L21">
        <v>9.0905797760999996E-2</v>
      </c>
      <c r="M21">
        <v>0.34100000000000003</v>
      </c>
      <c r="N21">
        <v>0.22399999999999998</v>
      </c>
      <c r="O21">
        <v>0.25600000000000001</v>
      </c>
      <c r="P21">
        <v>0.57100700000000004</v>
      </c>
      <c r="Q21">
        <v>0.86650894570000003</v>
      </c>
      <c r="R21">
        <v>4.4408047200000002E-2</v>
      </c>
      <c r="S21">
        <v>8.900000000000001E-2</v>
      </c>
      <c r="T21">
        <v>1.8000000000000002E-2</v>
      </c>
      <c r="U21">
        <v>0.01</v>
      </c>
      <c r="V21">
        <v>7.2723774859999993E-2</v>
      </c>
      <c r="W21">
        <v>0.43622173680000004</v>
      </c>
      <c r="X21">
        <v>0.12687694589999998</v>
      </c>
      <c r="Y21">
        <v>9.4013276228605475E-2</v>
      </c>
      <c r="Z21">
        <v>0.23369999999999996</v>
      </c>
      <c r="AA21">
        <v>7.4999999999999997E-3</v>
      </c>
      <c r="AB21">
        <v>0.35699999999999998</v>
      </c>
      <c r="AC21">
        <v>6.5724137931034488E-2</v>
      </c>
      <c r="AD21">
        <v>8.0000000000000002E-3</v>
      </c>
      <c r="AE21">
        <v>0.5</v>
      </c>
      <c r="AF21">
        <v>0.80030000000000001</v>
      </c>
      <c r="AG21">
        <v>0.04</v>
      </c>
    </row>
    <row r="22" spans="1:33" x14ac:dyDescent="0.25">
      <c r="A22" t="s">
        <v>110</v>
      </c>
      <c r="B22" t="s">
        <v>195</v>
      </c>
      <c r="C22">
        <v>353195</v>
      </c>
      <c r="D22" s="16">
        <v>0.107</v>
      </c>
      <c r="E22" s="16">
        <v>0.77300000000000002</v>
      </c>
      <c r="G22">
        <v>1E-3</v>
      </c>
      <c r="H22">
        <v>0</v>
      </c>
      <c r="I22">
        <v>3.6120880000000007E-3</v>
      </c>
      <c r="J22">
        <v>1.8000000000000002E-2</v>
      </c>
      <c r="K22">
        <v>7.4493904263399997E-4</v>
      </c>
      <c r="L22">
        <v>6.8293373714800001E-2</v>
      </c>
      <c r="M22">
        <v>0.28699999999999998</v>
      </c>
      <c r="N22">
        <v>0.111</v>
      </c>
      <c r="O22">
        <v>0.29600000000000004</v>
      </c>
      <c r="P22">
        <v>0.61899999999999999</v>
      </c>
      <c r="Q22">
        <v>0.94620190039999996</v>
      </c>
      <c r="R22">
        <v>6.591058675E-2</v>
      </c>
      <c r="S22">
        <v>0.11699999999999999</v>
      </c>
      <c r="T22">
        <v>1.1000000000000001E-2</v>
      </c>
      <c r="U22">
        <v>0.105</v>
      </c>
      <c r="V22">
        <v>6.9442670669999998E-2</v>
      </c>
      <c r="W22">
        <v>0.13690604849999999</v>
      </c>
      <c r="X22">
        <v>5.0873635930000001E-2</v>
      </c>
      <c r="Y22">
        <v>0.11056877738524626</v>
      </c>
      <c r="Z22">
        <v>0.1255</v>
      </c>
      <c r="AA22">
        <v>7.4999999999999997E-3</v>
      </c>
      <c r="AB22">
        <v>0.44600000000000001</v>
      </c>
      <c r="AC22">
        <v>3.4500000000000003E-2</v>
      </c>
      <c r="AD22">
        <v>1.2E-2</v>
      </c>
      <c r="AE22">
        <v>0.5</v>
      </c>
      <c r="AF22">
        <v>0.88523308203754647</v>
      </c>
      <c r="AG22">
        <v>2.7000000000000003E-2</v>
      </c>
    </row>
    <row r="23" spans="1:33" x14ac:dyDescent="0.25">
      <c r="A23" t="s">
        <v>74</v>
      </c>
      <c r="B23" t="s">
        <v>159</v>
      </c>
      <c r="C23">
        <v>21664</v>
      </c>
      <c r="D23" s="16">
        <v>0.11899999999999999</v>
      </c>
      <c r="E23" s="16">
        <v>0.75900000000000001</v>
      </c>
      <c r="G23">
        <v>1.1187421704635086E-2</v>
      </c>
      <c r="H23">
        <v>5.6426332288401261E-6</v>
      </c>
      <c r="I23">
        <v>3.5510000000000003E-3</v>
      </c>
      <c r="J23">
        <v>3.5000000000000003E-2</v>
      </c>
      <c r="K23">
        <v>8.5386482012799999E-4</v>
      </c>
      <c r="L23">
        <v>8.2625123599600003E-2</v>
      </c>
      <c r="M23">
        <v>0.251</v>
      </c>
      <c r="N23">
        <v>0.16699999999999998</v>
      </c>
      <c r="O23">
        <v>0.17100000000000001</v>
      </c>
      <c r="P23">
        <v>0.31011100000000003</v>
      </c>
      <c r="Q23">
        <v>0.75569166170000002</v>
      </c>
      <c r="R23">
        <v>6.591058675E-2</v>
      </c>
      <c r="S23">
        <v>0.129</v>
      </c>
      <c r="T23">
        <v>1.4999999999999999E-2</v>
      </c>
      <c r="U23">
        <v>4.2999999999999997E-2</v>
      </c>
      <c r="V23">
        <v>6.9442670669999998E-2</v>
      </c>
      <c r="W23">
        <v>0.13690604849999999</v>
      </c>
      <c r="X23">
        <v>5.0873635930000001E-2</v>
      </c>
      <c r="Y23">
        <v>0.1289805474740659</v>
      </c>
      <c r="Z23">
        <v>0.1133</v>
      </c>
      <c r="AA23">
        <v>7.4999999999999997E-3</v>
      </c>
      <c r="AB23">
        <v>0.55500000000000005</v>
      </c>
      <c r="AC23">
        <v>8.0249999999999988E-2</v>
      </c>
      <c r="AD23">
        <v>9.0000000000000011E-3</v>
      </c>
      <c r="AE23">
        <v>0.5</v>
      </c>
      <c r="AF23">
        <v>0.85889838393677764</v>
      </c>
      <c r="AG23">
        <v>1.2E-2</v>
      </c>
    </row>
    <row r="24" spans="1:33" x14ac:dyDescent="0.25">
      <c r="A24" t="s">
        <v>75</v>
      </c>
      <c r="B24" t="s">
        <v>160</v>
      </c>
      <c r="C24">
        <v>223053</v>
      </c>
      <c r="D24" s="16">
        <v>0.108</v>
      </c>
      <c r="E24" s="16">
        <v>0.68200000000000005</v>
      </c>
      <c r="G24">
        <v>3.8077363819285916E-3</v>
      </c>
      <c r="H24">
        <v>2.825581395348837E-5</v>
      </c>
      <c r="I24">
        <v>3.9627319999999992E-3</v>
      </c>
      <c r="J24">
        <v>7.5999999999999998E-2</v>
      </c>
      <c r="K24">
        <v>1.57595036041E-3</v>
      </c>
      <c r="L24">
        <v>0.14188696899600001</v>
      </c>
      <c r="M24">
        <v>0.24199999999999999</v>
      </c>
      <c r="N24">
        <v>0.19699999999999998</v>
      </c>
      <c r="O24">
        <v>0.17</v>
      </c>
      <c r="P24">
        <v>0.31315700000000002</v>
      </c>
      <c r="Q24">
        <v>0.72520855650000005</v>
      </c>
      <c r="R24">
        <v>7.5878762969999999E-2</v>
      </c>
      <c r="S24">
        <v>9.0999999999999998E-2</v>
      </c>
      <c r="T24">
        <v>1.1000000000000001E-2</v>
      </c>
      <c r="U24">
        <v>1.4999999999999999E-2</v>
      </c>
      <c r="V24">
        <v>9.7151493660000005E-2</v>
      </c>
      <c r="W24">
        <v>0.28331444179999998</v>
      </c>
      <c r="X24">
        <v>5.350799035E-2</v>
      </c>
      <c r="Y24">
        <v>5.7276991754534476E-2</v>
      </c>
      <c r="Z24">
        <v>0.1595</v>
      </c>
      <c r="AA24">
        <v>7.4999999999999997E-3</v>
      </c>
      <c r="AB24">
        <v>0.33399999999999996</v>
      </c>
      <c r="AC24">
        <v>8.2500000000000004E-2</v>
      </c>
      <c r="AD24">
        <v>3.9E-2</v>
      </c>
      <c r="AE24">
        <v>0.5</v>
      </c>
      <c r="AF24">
        <v>6.2649541201318826E-2</v>
      </c>
      <c r="AG24">
        <v>2.3E-2</v>
      </c>
    </row>
    <row r="25" spans="1:33" x14ac:dyDescent="0.25">
      <c r="A25" t="s">
        <v>76</v>
      </c>
      <c r="B25" t="s">
        <v>161</v>
      </c>
      <c r="C25">
        <v>43254</v>
      </c>
      <c r="D25" s="16">
        <v>0.16500000000000001</v>
      </c>
      <c r="E25" s="16">
        <v>0.88100000000000001</v>
      </c>
      <c r="G25">
        <v>5.6465476076783497E-2</v>
      </c>
      <c r="H25">
        <v>0.25101923076923077</v>
      </c>
      <c r="I25">
        <v>1.6247184000000001E-2</v>
      </c>
      <c r="J25">
        <v>3.7000000000000005E-2</v>
      </c>
      <c r="K25">
        <v>8.9685604168900004E-4</v>
      </c>
      <c r="L25">
        <v>6.7182977543200004E-2</v>
      </c>
      <c r="M25">
        <v>0.34100000000000003</v>
      </c>
      <c r="N25">
        <v>0.22399999999999998</v>
      </c>
      <c r="O25">
        <v>0.25600000000000001</v>
      </c>
      <c r="P25">
        <v>0.52627999999999997</v>
      </c>
      <c r="Q25">
        <v>0.75644175169999994</v>
      </c>
      <c r="R25">
        <v>5.4334968820000003E-2</v>
      </c>
      <c r="S25">
        <v>8.900000000000001E-2</v>
      </c>
      <c r="T25">
        <v>1.8000000000000002E-2</v>
      </c>
      <c r="U25">
        <v>1.817647058823529E-2</v>
      </c>
      <c r="V25">
        <v>6.4396850970000002E-2</v>
      </c>
      <c r="W25">
        <v>0.3461409104</v>
      </c>
      <c r="X25">
        <v>0.13111883590000001</v>
      </c>
      <c r="Y25">
        <v>0.10151557530150618</v>
      </c>
      <c r="Z25">
        <v>0.23369999999999996</v>
      </c>
      <c r="AA25">
        <v>7.4999999999999997E-3</v>
      </c>
      <c r="AB25">
        <v>0.51800000000000002</v>
      </c>
      <c r="AC25">
        <v>6.5724137931034488E-2</v>
      </c>
      <c r="AD25">
        <v>8.0000000000000002E-3</v>
      </c>
      <c r="AE25">
        <v>0.5</v>
      </c>
      <c r="AF25">
        <v>0.62034609608328362</v>
      </c>
      <c r="AG25">
        <v>0.04</v>
      </c>
    </row>
    <row r="26" spans="1:33" x14ac:dyDescent="0.25">
      <c r="A26" t="s">
        <v>77</v>
      </c>
      <c r="B26" t="s">
        <v>162</v>
      </c>
      <c r="C26">
        <v>164694</v>
      </c>
      <c r="D26" s="16">
        <v>0.122</v>
      </c>
      <c r="E26" s="16">
        <v>0.88100000000000001</v>
      </c>
      <c r="G26">
        <v>3.4224345186840833E-3</v>
      </c>
      <c r="H26">
        <v>1.1930882352941177E-2</v>
      </c>
      <c r="I26">
        <v>1.5552636E-2</v>
      </c>
      <c r="J26">
        <v>3.7000000000000005E-2</v>
      </c>
      <c r="K26">
        <v>8.3586944658699995E-4</v>
      </c>
      <c r="L26">
        <v>6.7642781657799994E-2</v>
      </c>
      <c r="M26">
        <v>0.34100000000000003</v>
      </c>
      <c r="N26">
        <v>0.22399999999999998</v>
      </c>
      <c r="O26">
        <v>0.25600000000000001</v>
      </c>
      <c r="P26">
        <v>0.35558400000000001</v>
      </c>
      <c r="Q26">
        <v>0.75644175169999994</v>
      </c>
      <c r="R26">
        <v>7.5314268739999995E-2</v>
      </c>
      <c r="S26">
        <v>8.900000000000001E-2</v>
      </c>
      <c r="T26">
        <v>1.8000000000000002E-2</v>
      </c>
      <c r="U26">
        <v>1.817647058823529E-2</v>
      </c>
      <c r="V26">
        <v>5.6178212140000003E-2</v>
      </c>
      <c r="W26">
        <v>0.30063920929999999</v>
      </c>
      <c r="X26">
        <v>0.1432721918</v>
      </c>
      <c r="Y26">
        <v>0.19904127417666065</v>
      </c>
      <c r="Z26">
        <v>0.23369999999999996</v>
      </c>
      <c r="AA26">
        <v>7.4999999999999997E-3</v>
      </c>
      <c r="AB26">
        <v>0.51600000000000001</v>
      </c>
      <c r="AC26">
        <v>6.5724137931034488E-2</v>
      </c>
      <c r="AD26">
        <v>8.0000000000000002E-3</v>
      </c>
      <c r="AE26">
        <v>0.5</v>
      </c>
      <c r="AF26">
        <v>0.48055201575195094</v>
      </c>
      <c r="AG26">
        <v>0.04</v>
      </c>
    </row>
    <row r="27" spans="1:33" x14ac:dyDescent="0.25">
      <c r="A27" t="s">
        <v>79</v>
      </c>
      <c r="B27" t="s">
        <v>164</v>
      </c>
      <c r="C27">
        <v>3217093</v>
      </c>
      <c r="D27" s="16">
        <v>0.10100000000000001</v>
      </c>
      <c r="E27" s="16">
        <v>0.88100000000000001</v>
      </c>
      <c r="G27">
        <v>8.0320921160739033E-3</v>
      </c>
      <c r="H27">
        <v>1.472339304531085E-2</v>
      </c>
      <c r="I27">
        <v>1.5234035999999999E-2</v>
      </c>
      <c r="J27">
        <v>3.7000000000000005E-2</v>
      </c>
      <c r="K27">
        <v>8.2921885566900001E-4</v>
      </c>
      <c r="L27">
        <v>7.0212287674099996E-2</v>
      </c>
      <c r="M27">
        <v>0.34100000000000003</v>
      </c>
      <c r="N27">
        <v>0.22399999999999998</v>
      </c>
      <c r="O27">
        <v>0.25600000000000001</v>
      </c>
      <c r="P27">
        <v>0.21825800000000001</v>
      </c>
      <c r="Q27">
        <v>0.85834106259999998</v>
      </c>
      <c r="R27">
        <v>6.8825578509999999E-2</v>
      </c>
      <c r="S27">
        <v>8.900000000000001E-2</v>
      </c>
      <c r="T27">
        <v>1.8000000000000002E-2</v>
      </c>
      <c r="U27">
        <v>2.4E-2</v>
      </c>
      <c r="V27">
        <v>4.0848895089999997E-2</v>
      </c>
      <c r="W27">
        <v>0.50272928849999998</v>
      </c>
      <c r="X27">
        <v>0.14514677870000001</v>
      </c>
      <c r="Y27">
        <v>0.17631346144867366</v>
      </c>
      <c r="Z27">
        <v>0.23369999999999996</v>
      </c>
      <c r="AA27">
        <v>7.4999999999999997E-3</v>
      </c>
      <c r="AB27">
        <v>0.46200000000000002</v>
      </c>
      <c r="AC27">
        <v>6.5724137931034488E-2</v>
      </c>
      <c r="AD27">
        <v>6.0000000000000001E-3</v>
      </c>
      <c r="AE27">
        <v>0.5</v>
      </c>
      <c r="AF27">
        <v>0.95886882219762892</v>
      </c>
      <c r="AG27">
        <v>0.04</v>
      </c>
    </row>
    <row r="28" spans="1:33" x14ac:dyDescent="0.25">
      <c r="A28" t="s">
        <v>80</v>
      </c>
      <c r="B28" t="s">
        <v>165</v>
      </c>
      <c r="C28">
        <v>59256</v>
      </c>
      <c r="D28" s="16">
        <v>0.16300000000000001</v>
      </c>
      <c r="E28" s="16">
        <v>0.88100000000000001</v>
      </c>
      <c r="G28">
        <v>4.8541552496690316E-2</v>
      </c>
      <c r="H28">
        <v>0.12825</v>
      </c>
      <c r="I28">
        <v>1.6355508000000001E-2</v>
      </c>
      <c r="J28">
        <v>3.7000000000000005E-2</v>
      </c>
      <c r="K28">
        <v>9.4673232726499997E-4</v>
      </c>
      <c r="L28">
        <v>6.8630669326399996E-2</v>
      </c>
      <c r="M28">
        <v>0.34100000000000003</v>
      </c>
      <c r="N28">
        <v>0.22399999999999998</v>
      </c>
      <c r="O28">
        <v>0.25600000000000001</v>
      </c>
      <c r="P28">
        <v>0.605599</v>
      </c>
      <c r="Q28">
        <v>0.77691022679999999</v>
      </c>
      <c r="R28">
        <v>6.516438812E-2</v>
      </c>
      <c r="S28">
        <v>8.900000000000001E-2</v>
      </c>
      <c r="T28">
        <v>1.8000000000000002E-2</v>
      </c>
      <c r="U28">
        <v>0.01</v>
      </c>
      <c r="V28">
        <v>8.5259298569999989E-2</v>
      </c>
      <c r="W28">
        <v>0.37711326749999996</v>
      </c>
      <c r="X28">
        <v>0.121101873</v>
      </c>
      <c r="Y28">
        <v>8.9163727985408128E-2</v>
      </c>
      <c r="Z28">
        <v>0.23369999999999996</v>
      </c>
      <c r="AA28">
        <v>7.4999999999999997E-3</v>
      </c>
      <c r="AB28">
        <v>0.48399999999999999</v>
      </c>
      <c r="AC28">
        <v>6.5724137931034488E-2</v>
      </c>
      <c r="AD28">
        <v>2.8999999999999998E-2</v>
      </c>
      <c r="AE28">
        <v>0.5</v>
      </c>
      <c r="AF28">
        <v>0.21889208897549339</v>
      </c>
      <c r="AG28">
        <v>0.04</v>
      </c>
    </row>
    <row r="29" spans="1:33" x14ac:dyDescent="0.25">
      <c r="A29" t="s">
        <v>81</v>
      </c>
      <c r="B29" t="s">
        <v>166</v>
      </c>
      <c r="C29">
        <v>82897</v>
      </c>
      <c r="D29" s="16">
        <v>0.14000000000000001</v>
      </c>
      <c r="E29" s="16">
        <v>0.88100000000000001</v>
      </c>
      <c r="G29">
        <v>1.3890088200826498E-2</v>
      </c>
      <c r="H29">
        <v>4.2500000000000003E-2</v>
      </c>
      <c r="I29">
        <v>1.425912E-2</v>
      </c>
      <c r="J29">
        <v>3.7000000000000005E-2</v>
      </c>
      <c r="K29">
        <v>1.19218250697E-3</v>
      </c>
      <c r="L29">
        <v>0.15154606417499999</v>
      </c>
      <c r="M29">
        <v>0.34100000000000003</v>
      </c>
      <c r="N29">
        <v>0.22399999999999998</v>
      </c>
      <c r="O29">
        <v>0.25600000000000001</v>
      </c>
      <c r="P29">
        <v>0.547682</v>
      </c>
      <c r="Q29">
        <v>0.69611620520000006</v>
      </c>
      <c r="R29">
        <v>7.5314268739999995E-2</v>
      </c>
      <c r="S29">
        <v>8.900000000000001E-2</v>
      </c>
      <c r="T29">
        <v>1.8000000000000002E-2</v>
      </c>
      <c r="U29">
        <v>2E-3</v>
      </c>
      <c r="V29">
        <v>4.3272717910000001E-2</v>
      </c>
      <c r="W29">
        <v>0.45248682369999998</v>
      </c>
      <c r="X29">
        <v>0.14118639590000001</v>
      </c>
      <c r="Y29">
        <v>0.12777800932409095</v>
      </c>
      <c r="Z29">
        <v>0.23369999999999996</v>
      </c>
      <c r="AA29">
        <v>7.4999999999999997E-3</v>
      </c>
      <c r="AB29">
        <v>0.58099999999999996</v>
      </c>
      <c r="AC29">
        <v>6.5724137931034488E-2</v>
      </c>
      <c r="AD29">
        <v>2E-3</v>
      </c>
      <c r="AE29">
        <v>0.5</v>
      </c>
      <c r="AF29">
        <v>0.99076593257533385</v>
      </c>
      <c r="AG29">
        <v>0.04</v>
      </c>
    </row>
    <row r="30" spans="1:33" x14ac:dyDescent="0.25">
      <c r="A30" t="s">
        <v>82</v>
      </c>
      <c r="B30" t="s">
        <v>167</v>
      </c>
      <c r="C30">
        <v>889797</v>
      </c>
      <c r="D30" s="16">
        <v>0.14499999999999999</v>
      </c>
      <c r="E30" s="16">
        <v>0.88100000000000001</v>
      </c>
      <c r="G30">
        <v>2.0730439598351282E-2</v>
      </c>
      <c r="H30">
        <v>0.203125</v>
      </c>
      <c r="I30">
        <v>1.6304532E-2</v>
      </c>
      <c r="J30">
        <v>3.7000000000000005E-2</v>
      </c>
      <c r="K30">
        <v>1.18873956013E-3</v>
      </c>
      <c r="L30">
        <v>0.11175083042700001</v>
      </c>
      <c r="M30">
        <v>0.34100000000000003</v>
      </c>
      <c r="N30">
        <v>0.22399999999999998</v>
      </c>
      <c r="O30">
        <v>0.25600000000000001</v>
      </c>
      <c r="P30">
        <v>0.62414700000000001</v>
      </c>
      <c r="Q30">
        <v>0.71392985409999998</v>
      </c>
      <c r="R30">
        <v>2.9196897580000002E-2</v>
      </c>
      <c r="S30">
        <v>8.900000000000001E-2</v>
      </c>
      <c r="T30">
        <v>1.8000000000000002E-2</v>
      </c>
      <c r="U30">
        <v>8.0000000000000002E-3</v>
      </c>
      <c r="V30">
        <v>3.9048115189999996E-2</v>
      </c>
      <c r="W30">
        <v>0.3668370292</v>
      </c>
      <c r="X30">
        <v>0.17626387040000002</v>
      </c>
      <c r="Y30">
        <v>8.3611615848865367E-2</v>
      </c>
      <c r="Z30">
        <v>0.23369999999999996</v>
      </c>
      <c r="AA30">
        <v>7.4999999999999997E-3</v>
      </c>
      <c r="AB30">
        <v>0.36799999999999999</v>
      </c>
      <c r="AC30">
        <v>6.5724137931034488E-2</v>
      </c>
      <c r="AD30">
        <v>1E-3</v>
      </c>
      <c r="AE30">
        <v>0.5</v>
      </c>
      <c r="AF30">
        <v>0.77262611709828488</v>
      </c>
      <c r="AG30">
        <v>0.04</v>
      </c>
    </row>
    <row r="31" spans="1:33" x14ac:dyDescent="0.25">
      <c r="A31" t="s">
        <v>83</v>
      </c>
      <c r="B31" t="s">
        <v>168</v>
      </c>
      <c r="C31">
        <v>435452</v>
      </c>
      <c r="D31" s="16">
        <v>7.6999999999999999E-2</v>
      </c>
      <c r="E31" s="16">
        <v>0.68200000000000005</v>
      </c>
      <c r="G31">
        <v>2.643864494987094E-3</v>
      </c>
      <c r="H31">
        <v>0</v>
      </c>
      <c r="I31">
        <v>3.9863479999999998E-3</v>
      </c>
      <c r="J31">
        <v>7.5999999999999998E-2</v>
      </c>
      <c r="K31">
        <v>8.3418080938700003E-4</v>
      </c>
      <c r="L31">
        <v>8.4615803846700005E-2</v>
      </c>
      <c r="M31">
        <v>0.24199999999999999</v>
      </c>
      <c r="N31">
        <v>0.19699999999999998</v>
      </c>
      <c r="O31">
        <v>0.17</v>
      </c>
      <c r="P31">
        <v>0.29961700000000002</v>
      </c>
      <c r="Q31">
        <v>0.50081377829999996</v>
      </c>
      <c r="R31">
        <v>9.539477678000001E-2</v>
      </c>
      <c r="S31">
        <v>9.0999999999999998E-2</v>
      </c>
      <c r="T31">
        <v>1.1000000000000001E-2</v>
      </c>
      <c r="U31">
        <v>0.253</v>
      </c>
      <c r="V31">
        <v>8.4806683199999996E-2</v>
      </c>
      <c r="W31">
        <v>0.34012305859999997</v>
      </c>
      <c r="X31">
        <v>9.7968939450000014E-2</v>
      </c>
      <c r="Y31">
        <v>3.7543395144385039E-2</v>
      </c>
      <c r="Z31">
        <v>0.1595</v>
      </c>
      <c r="AA31">
        <v>7.4999999999999997E-3</v>
      </c>
      <c r="AB31">
        <v>0.47699999999999998</v>
      </c>
      <c r="AC31">
        <v>8.2500000000000004E-2</v>
      </c>
      <c r="AD31">
        <v>1.4999999999999999E-2</v>
      </c>
      <c r="AE31">
        <v>0.5</v>
      </c>
      <c r="AF31">
        <v>0.52928587114866699</v>
      </c>
      <c r="AG31">
        <v>2.3E-2</v>
      </c>
    </row>
    <row r="32" spans="1:33" x14ac:dyDescent="0.25">
      <c r="A32" t="s">
        <v>84</v>
      </c>
      <c r="B32" t="s">
        <v>169</v>
      </c>
      <c r="C32">
        <v>465593</v>
      </c>
      <c r="D32" s="16">
        <v>0.13900000000000001</v>
      </c>
      <c r="E32" s="16">
        <v>0.88100000000000001</v>
      </c>
      <c r="G32">
        <v>1.3899314470578411E-2</v>
      </c>
      <c r="H32">
        <v>0.25393700787401574</v>
      </c>
      <c r="I32">
        <v>1.5909468E-2</v>
      </c>
      <c r="J32">
        <v>3.7000000000000005E-2</v>
      </c>
      <c r="K32">
        <v>1.21857423588E-3</v>
      </c>
      <c r="L32">
        <v>9.6978669545699989E-2</v>
      </c>
      <c r="M32">
        <v>0.34100000000000003</v>
      </c>
      <c r="N32">
        <v>0.22399999999999998</v>
      </c>
      <c r="O32">
        <v>0.25600000000000001</v>
      </c>
      <c r="P32">
        <v>0.59918300000000002</v>
      </c>
      <c r="Q32">
        <v>0.85498661960000011</v>
      </c>
      <c r="R32">
        <v>3.1974372299999998E-2</v>
      </c>
      <c r="S32">
        <v>8.900000000000001E-2</v>
      </c>
      <c r="T32">
        <v>1.8000000000000002E-2</v>
      </c>
      <c r="U32">
        <v>0.01</v>
      </c>
      <c r="V32">
        <v>9.8460055670000005E-2</v>
      </c>
      <c r="W32">
        <v>0.44918797900000001</v>
      </c>
      <c r="X32">
        <v>0.14239666379999999</v>
      </c>
      <c r="Y32">
        <v>7.5374254722919837E-2</v>
      </c>
      <c r="Z32">
        <v>0.23369999999999996</v>
      </c>
      <c r="AA32">
        <v>7.4999999999999997E-3</v>
      </c>
      <c r="AB32">
        <v>0.35</v>
      </c>
      <c r="AC32">
        <v>6.5724137931034488E-2</v>
      </c>
      <c r="AD32">
        <v>8.0000000000000002E-3</v>
      </c>
      <c r="AE32">
        <v>0.5</v>
      </c>
      <c r="AF32">
        <v>0.91634420780249859</v>
      </c>
      <c r="AG32">
        <v>0.04</v>
      </c>
    </row>
    <row r="33" spans="1:33" x14ac:dyDescent="0.25">
      <c r="A33" t="s">
        <v>85</v>
      </c>
      <c r="B33" t="s">
        <v>170</v>
      </c>
      <c r="C33">
        <v>68390</v>
      </c>
      <c r="D33" s="16">
        <v>0.112</v>
      </c>
      <c r="E33" s="16">
        <v>0.88100000000000001</v>
      </c>
      <c r="G33">
        <v>3.2009881246465671E-2</v>
      </c>
      <c r="H33">
        <v>4.2631578947368423E-2</v>
      </c>
      <c r="I33">
        <v>1.5023760000000002E-2</v>
      </c>
      <c r="J33">
        <v>3.7000000000000005E-2</v>
      </c>
      <c r="K33">
        <v>1.3148387059499999E-3</v>
      </c>
      <c r="L33">
        <v>0.100201194099</v>
      </c>
      <c r="M33">
        <v>0.34100000000000003</v>
      </c>
      <c r="N33">
        <v>0.22399999999999998</v>
      </c>
      <c r="O33">
        <v>0.25600000000000001</v>
      </c>
      <c r="P33">
        <v>0.48749199999999993</v>
      </c>
      <c r="Q33">
        <v>0.96377553510000002</v>
      </c>
      <c r="R33">
        <v>7.1366249320000005E-2</v>
      </c>
      <c r="S33">
        <v>8.900000000000001E-2</v>
      </c>
      <c r="T33">
        <v>1.8000000000000002E-2</v>
      </c>
      <c r="U33">
        <v>1.817647058823529E-2</v>
      </c>
      <c r="V33">
        <v>0.1054044364</v>
      </c>
      <c r="W33">
        <v>0.32348082660000005</v>
      </c>
      <c r="X33">
        <v>9.8811700939999997E-2</v>
      </c>
      <c r="Y33">
        <v>0.12520418490053198</v>
      </c>
      <c r="Z33">
        <v>0.23369999999999996</v>
      </c>
      <c r="AA33">
        <v>7.4999999999999997E-3</v>
      </c>
      <c r="AB33">
        <v>0.433</v>
      </c>
      <c r="AC33">
        <v>6.5724137931034488E-2</v>
      </c>
      <c r="AD33">
        <v>8.0000000000000002E-3</v>
      </c>
      <c r="AE33">
        <v>0.5</v>
      </c>
      <c r="AF33">
        <v>0.94496682211272687</v>
      </c>
      <c r="AG33">
        <v>0.04</v>
      </c>
    </row>
    <row r="34" spans="1:33" x14ac:dyDescent="0.25">
      <c r="A34" t="s">
        <v>86</v>
      </c>
      <c r="B34" t="s">
        <v>171</v>
      </c>
      <c r="C34">
        <v>15312</v>
      </c>
      <c r="D34" s="16">
        <v>0.13200000000000001</v>
      </c>
      <c r="E34" s="16">
        <v>0.68200000000000005</v>
      </c>
      <c r="G34">
        <v>1.3194352816994326E-2</v>
      </c>
      <c r="H34">
        <v>1.0563054377169302E-2</v>
      </c>
      <c r="I34">
        <v>3.6527719999999999E-3</v>
      </c>
      <c r="J34">
        <v>7.5999999999999998E-2</v>
      </c>
      <c r="K34">
        <v>1.6871814865699998E-3</v>
      </c>
      <c r="L34">
        <v>0.13986295273499999</v>
      </c>
      <c r="M34">
        <v>0.24199999999999999</v>
      </c>
      <c r="N34">
        <v>0.19699999999999998</v>
      </c>
      <c r="O34">
        <v>0.17</v>
      </c>
      <c r="P34">
        <v>0.29452200000000001</v>
      </c>
      <c r="Q34">
        <v>0.2027485678</v>
      </c>
      <c r="R34">
        <v>6.1996952299999998E-2</v>
      </c>
      <c r="S34">
        <v>9.0999999999999998E-2</v>
      </c>
      <c r="T34">
        <v>1.1000000000000001E-2</v>
      </c>
      <c r="U34">
        <v>3.3000000000000002E-2</v>
      </c>
      <c r="V34">
        <v>7.8987052830000001E-2</v>
      </c>
      <c r="W34">
        <v>0.33082793029999996</v>
      </c>
      <c r="X34">
        <v>8.5829057469999998E-2</v>
      </c>
      <c r="Y34">
        <v>5.8603262689132851E-2</v>
      </c>
      <c r="Z34">
        <v>0.1595</v>
      </c>
      <c r="AA34">
        <v>7.4999999999999997E-3</v>
      </c>
      <c r="AB34">
        <v>0.29199999999999998</v>
      </c>
      <c r="AC34">
        <v>8.2500000000000004E-2</v>
      </c>
      <c r="AD34">
        <v>3.2000000000000001E-2</v>
      </c>
      <c r="AE34">
        <v>0.5</v>
      </c>
      <c r="AF34">
        <v>0.24535910832568264</v>
      </c>
      <c r="AG34">
        <v>2.3E-2</v>
      </c>
    </row>
    <row r="35" spans="1:33" x14ac:dyDescent="0.25">
      <c r="A35" t="s">
        <v>87</v>
      </c>
      <c r="B35" t="s">
        <v>172</v>
      </c>
      <c r="C35">
        <v>263241</v>
      </c>
      <c r="D35" s="16">
        <v>0.14099999999999999</v>
      </c>
      <c r="E35" s="16">
        <v>0.68200000000000005</v>
      </c>
      <c r="G35">
        <v>2.4171906003633958E-2</v>
      </c>
      <c r="H35">
        <v>2.1818181818181815E-3</v>
      </c>
      <c r="I35">
        <v>3.791516E-3</v>
      </c>
      <c r="J35">
        <v>7.5999999999999998E-2</v>
      </c>
      <c r="K35">
        <v>1.4986738925400001E-3</v>
      </c>
      <c r="L35">
        <v>0.11473793220300001</v>
      </c>
      <c r="M35">
        <v>0.24199999999999999</v>
      </c>
      <c r="N35">
        <v>0.19699999999999998</v>
      </c>
      <c r="O35">
        <v>0.17</v>
      </c>
      <c r="P35">
        <v>0.47399500000000006</v>
      </c>
      <c r="Q35">
        <v>0.89145863860000008</v>
      </c>
      <c r="R35">
        <v>5.614257189E-2</v>
      </c>
      <c r="S35">
        <v>9.0999999999999998E-2</v>
      </c>
      <c r="T35">
        <v>1.1000000000000001E-2</v>
      </c>
      <c r="U35">
        <v>9.0000000000000011E-3</v>
      </c>
      <c r="V35">
        <v>4.9126827800000002E-2</v>
      </c>
      <c r="W35">
        <v>0.30423846090000001</v>
      </c>
      <c r="X35">
        <v>0.15684108500000002</v>
      </c>
      <c r="Y35">
        <v>0.10252849063321381</v>
      </c>
      <c r="Z35">
        <v>0.1595</v>
      </c>
      <c r="AA35">
        <v>7.4999999999999997E-3</v>
      </c>
      <c r="AB35">
        <v>0.38400000000000001</v>
      </c>
      <c r="AC35">
        <v>8.2500000000000004E-2</v>
      </c>
      <c r="AD35">
        <v>1.7000000000000001E-2</v>
      </c>
      <c r="AE35">
        <v>0.5</v>
      </c>
      <c r="AF35">
        <v>0.94708603993339291</v>
      </c>
      <c r="AG35">
        <v>2.3E-2</v>
      </c>
    </row>
    <row r="36" spans="1:33" x14ac:dyDescent="0.25">
      <c r="A36" t="s">
        <v>88</v>
      </c>
      <c r="B36" t="s">
        <v>173</v>
      </c>
      <c r="C36">
        <v>205796</v>
      </c>
      <c r="D36" s="16">
        <v>0.121</v>
      </c>
      <c r="E36" s="16">
        <v>0.68200000000000005</v>
      </c>
      <c r="G36">
        <v>1.6704280040602734E-3</v>
      </c>
      <c r="H36">
        <v>1.374989215770857E-5</v>
      </c>
      <c r="I36">
        <v>3.9553519999999997E-3</v>
      </c>
      <c r="J36">
        <v>7.5999999999999998E-2</v>
      </c>
      <c r="K36">
        <v>9.9023016094800008E-4</v>
      </c>
      <c r="L36">
        <v>8.8649566207799999E-2</v>
      </c>
      <c r="M36">
        <v>0.24199999999999999</v>
      </c>
      <c r="N36">
        <v>0.19699999999999998</v>
      </c>
      <c r="O36">
        <v>0.17</v>
      </c>
      <c r="P36">
        <v>0.21512800000000001</v>
      </c>
      <c r="Q36">
        <v>0.39526633039999998</v>
      </c>
      <c r="R36">
        <v>5.4010140819999997E-2</v>
      </c>
      <c r="S36">
        <v>9.0999999999999998E-2</v>
      </c>
      <c r="T36">
        <v>1.1000000000000001E-2</v>
      </c>
      <c r="U36">
        <v>8.199999999999999E-2</v>
      </c>
      <c r="V36">
        <v>0.1016080867</v>
      </c>
      <c r="W36">
        <v>0.29922204529999996</v>
      </c>
      <c r="X36">
        <v>8.4513727900000002E-2</v>
      </c>
      <c r="Y36">
        <v>4.7950256604530915E-2</v>
      </c>
      <c r="Z36">
        <v>0.1595</v>
      </c>
      <c r="AA36">
        <v>7.4999999999999997E-3</v>
      </c>
      <c r="AB36">
        <v>0.49399999999999999</v>
      </c>
      <c r="AC36">
        <v>8.2500000000000004E-2</v>
      </c>
      <c r="AD36">
        <v>1.7000000000000001E-2</v>
      </c>
      <c r="AE36">
        <v>0.5</v>
      </c>
      <c r="AF36">
        <v>0.47175072240544952</v>
      </c>
      <c r="AG36">
        <v>2.3E-2</v>
      </c>
    </row>
    <row r="37" spans="1:33" x14ac:dyDescent="0.25">
      <c r="A37" t="s">
        <v>89</v>
      </c>
      <c r="B37" t="s">
        <v>174</v>
      </c>
      <c r="C37">
        <v>25420309</v>
      </c>
      <c r="D37" s="16">
        <v>0.13</v>
      </c>
      <c r="E37" s="16">
        <v>0.77300000000000002</v>
      </c>
      <c r="G37">
        <v>8.9001726540085646E-4</v>
      </c>
      <c r="H37">
        <v>3.3069116230831914E-3</v>
      </c>
      <c r="I37">
        <v>3.532168E-3</v>
      </c>
      <c r="J37">
        <v>1.8000000000000002E-2</v>
      </c>
      <c r="K37">
        <v>1.4446311093000001E-3</v>
      </c>
      <c r="L37">
        <v>0.14548691706299999</v>
      </c>
      <c r="M37">
        <v>0.28699999999999998</v>
      </c>
      <c r="N37">
        <v>0.111</v>
      </c>
      <c r="O37">
        <v>0.29600000000000004</v>
      </c>
      <c r="P37">
        <v>0.53414899999999998</v>
      </c>
      <c r="Q37">
        <v>0.54559891329999999</v>
      </c>
      <c r="R37">
        <v>7.9403252839999994E-2</v>
      </c>
      <c r="S37">
        <v>0.11699999999999999</v>
      </c>
      <c r="T37">
        <v>1.1000000000000001E-2</v>
      </c>
      <c r="U37">
        <v>0.11</v>
      </c>
      <c r="V37">
        <v>2.8358430019999999E-2</v>
      </c>
      <c r="W37">
        <v>0.26077580969999997</v>
      </c>
      <c r="X37">
        <v>3.0766771419999998E-2</v>
      </c>
      <c r="Y37">
        <v>0.25156351366912488</v>
      </c>
      <c r="Z37">
        <v>0.1255</v>
      </c>
      <c r="AA37">
        <v>7.4999999999999997E-3</v>
      </c>
      <c r="AB37">
        <v>0.67800000000000016</v>
      </c>
      <c r="AC37">
        <v>4.7714285714285716E-2</v>
      </c>
      <c r="AD37">
        <v>1E-3</v>
      </c>
      <c r="AE37">
        <v>0.5</v>
      </c>
      <c r="AF37">
        <v>0.57746890380380778</v>
      </c>
      <c r="AG37">
        <v>2.7000000000000003E-2</v>
      </c>
    </row>
    <row r="38" spans="1:33" x14ac:dyDescent="0.25">
      <c r="A38" t="s">
        <v>90</v>
      </c>
      <c r="B38" t="s">
        <v>175</v>
      </c>
      <c r="C38">
        <v>4967497</v>
      </c>
      <c r="D38" s="16">
        <v>0.155</v>
      </c>
      <c r="E38" s="16">
        <v>0.77300000000000002</v>
      </c>
      <c r="G38">
        <v>2.4120995521389999E-3</v>
      </c>
      <c r="H38">
        <v>2.6846590909090904E-3</v>
      </c>
      <c r="I38">
        <v>3.6786880000000007E-3</v>
      </c>
      <c r="J38">
        <v>1.8000000000000002E-2</v>
      </c>
      <c r="K38">
        <v>7.5396384410800004E-4</v>
      </c>
      <c r="L38">
        <v>0.136371426209</v>
      </c>
      <c r="M38">
        <v>0.28699999999999998</v>
      </c>
      <c r="N38">
        <v>0.111</v>
      </c>
      <c r="O38">
        <v>0.29600000000000004</v>
      </c>
      <c r="P38">
        <v>0.288632</v>
      </c>
      <c r="Q38">
        <v>0.93094444409999999</v>
      </c>
      <c r="R38">
        <v>3.9708785119999999E-2</v>
      </c>
      <c r="S38">
        <v>0.11699999999999999</v>
      </c>
      <c r="T38">
        <v>1.1000000000000001E-2</v>
      </c>
      <c r="U38">
        <v>0.105</v>
      </c>
      <c r="V38">
        <v>2.3979658590000001E-2</v>
      </c>
      <c r="W38">
        <v>0.18242389330000003</v>
      </c>
      <c r="X38">
        <v>0.1206947748</v>
      </c>
      <c r="Y38">
        <v>0.13388850903415481</v>
      </c>
      <c r="Z38">
        <v>0.1255</v>
      </c>
      <c r="AA38">
        <v>7.4999999999999997E-3</v>
      </c>
      <c r="AB38">
        <v>0.28199999999999997</v>
      </c>
      <c r="AC38">
        <v>4.7714285714285716E-2</v>
      </c>
      <c r="AD38">
        <v>2.3E-2</v>
      </c>
      <c r="AE38">
        <v>0.5</v>
      </c>
      <c r="AF38">
        <v>0.41043347484869086</v>
      </c>
      <c r="AG38">
        <v>2.7000000000000003E-2</v>
      </c>
    </row>
    <row r="39" spans="1:33" x14ac:dyDescent="0.25">
      <c r="A39" t="s">
        <v>91</v>
      </c>
      <c r="B39" t="s">
        <v>176</v>
      </c>
      <c r="C39">
        <v>1271928</v>
      </c>
      <c r="D39" s="16">
        <v>6.5000000000000002E-2</v>
      </c>
      <c r="E39" s="16">
        <v>0.75900000000000001</v>
      </c>
      <c r="G39">
        <v>1E-3</v>
      </c>
      <c r="H39">
        <v>0</v>
      </c>
      <c r="I39">
        <v>4.2242E-3</v>
      </c>
      <c r="J39">
        <v>3.5000000000000003E-2</v>
      </c>
      <c r="K39">
        <v>1.3058409839299999E-3</v>
      </c>
      <c r="L39">
        <v>6.3662888554900002E-2</v>
      </c>
      <c r="M39">
        <v>0.251</v>
      </c>
      <c r="N39">
        <v>0.16699999999999998</v>
      </c>
      <c r="O39">
        <v>0.17100000000000001</v>
      </c>
      <c r="P39">
        <v>0.305454</v>
      </c>
      <c r="Q39">
        <v>0.83571650870000003</v>
      </c>
      <c r="R39">
        <v>7.1366249320000005E-2</v>
      </c>
      <c r="S39">
        <v>0.129</v>
      </c>
      <c r="T39">
        <v>1.4999999999999999E-2</v>
      </c>
      <c r="U39">
        <v>4.2999999999999997E-2</v>
      </c>
      <c r="V39">
        <v>0.1054044364</v>
      </c>
      <c r="W39">
        <v>0.32348082660000005</v>
      </c>
      <c r="X39">
        <v>9.8811700939999997E-2</v>
      </c>
      <c r="Y39">
        <v>5.2719207471737979E-2</v>
      </c>
      <c r="Z39">
        <v>0.1133</v>
      </c>
      <c r="AA39">
        <v>7.4999999999999997E-3</v>
      </c>
      <c r="AB39">
        <v>0.57899999999999996</v>
      </c>
      <c r="AC39">
        <v>8.0249999999999988E-2</v>
      </c>
      <c r="AD39">
        <v>9.0000000000000011E-3</v>
      </c>
      <c r="AE39">
        <v>0.5</v>
      </c>
      <c r="AF39">
        <v>2.9136929288168689E-2</v>
      </c>
      <c r="AG39">
        <v>1.2E-2</v>
      </c>
    </row>
    <row r="40" spans="1:33" x14ac:dyDescent="0.25">
      <c r="A40" t="s">
        <v>92</v>
      </c>
      <c r="B40" t="s">
        <v>177</v>
      </c>
      <c r="C40">
        <v>50062</v>
      </c>
      <c r="D40" s="16">
        <v>0.10199999999999999</v>
      </c>
      <c r="E40" s="16">
        <v>0.68200000000000005</v>
      </c>
      <c r="G40">
        <v>1E-3</v>
      </c>
      <c r="H40">
        <v>0</v>
      </c>
      <c r="I40">
        <v>2.7848839999999996E-3</v>
      </c>
      <c r="J40">
        <v>7.5999999999999998E-2</v>
      </c>
      <c r="K40">
        <v>1.6185773049999998E-3</v>
      </c>
      <c r="L40">
        <v>0.14939108759</v>
      </c>
      <c r="M40">
        <v>0.24199999999999999</v>
      </c>
      <c r="N40">
        <v>0.19699999999999998</v>
      </c>
      <c r="O40">
        <v>0.17</v>
      </c>
      <c r="P40">
        <v>0.29446499999999998</v>
      </c>
      <c r="Q40">
        <v>0.22784960840000001</v>
      </c>
      <c r="R40">
        <v>6.591058675E-2</v>
      </c>
      <c r="S40">
        <v>9.0999999999999998E-2</v>
      </c>
      <c r="T40">
        <v>1.1000000000000001E-2</v>
      </c>
      <c r="U40">
        <v>7.7124999999999985E-2</v>
      </c>
      <c r="V40">
        <v>6.9442670669999998E-2</v>
      </c>
      <c r="W40">
        <v>0.13690604849999999</v>
      </c>
      <c r="X40">
        <v>5.0873635930000001E-2</v>
      </c>
      <c r="Y40">
        <v>4.8795764338109324E-2</v>
      </c>
      <c r="Z40">
        <v>0.1595</v>
      </c>
      <c r="AA40">
        <v>7.4999999999999997E-3</v>
      </c>
      <c r="AB40">
        <v>0.30599999999999999</v>
      </c>
      <c r="AC40">
        <v>8.2500000000000004E-2</v>
      </c>
      <c r="AD40">
        <v>5.9000000000000004E-2</v>
      </c>
      <c r="AE40">
        <v>0.5</v>
      </c>
      <c r="AF40">
        <v>0.10695952161913524</v>
      </c>
      <c r="AG40">
        <v>2.3E-2</v>
      </c>
    </row>
    <row r="41" spans="1:33" x14ac:dyDescent="0.25">
      <c r="A41" t="s">
        <v>93</v>
      </c>
      <c r="B41" t="s">
        <v>178</v>
      </c>
      <c r="C41">
        <v>1530093</v>
      </c>
      <c r="D41" s="16">
        <v>0.123</v>
      </c>
      <c r="E41" s="16">
        <v>0.88100000000000001</v>
      </c>
      <c r="G41">
        <v>4.587378817012451E-2</v>
      </c>
      <c r="H41">
        <v>5.2816901408450703E-2</v>
      </c>
      <c r="I41">
        <v>1.3150392E-2</v>
      </c>
      <c r="J41">
        <v>3.7000000000000005E-2</v>
      </c>
      <c r="K41">
        <v>8.4909869499700001E-4</v>
      </c>
      <c r="L41">
        <v>0.13677490834600001</v>
      </c>
      <c r="M41">
        <v>0.34100000000000003</v>
      </c>
      <c r="N41">
        <v>0.22399999999999998</v>
      </c>
      <c r="O41">
        <v>0.25600000000000001</v>
      </c>
      <c r="P41">
        <v>0.346972</v>
      </c>
      <c r="Q41">
        <v>0.4552830537</v>
      </c>
      <c r="R41">
        <v>7.0511762950000001E-2</v>
      </c>
      <c r="S41">
        <v>8.900000000000001E-2</v>
      </c>
      <c r="T41">
        <v>1.8000000000000002E-2</v>
      </c>
      <c r="U41">
        <v>8.0000000000000002E-3</v>
      </c>
      <c r="V41">
        <v>5.2742399850000003E-2</v>
      </c>
      <c r="W41">
        <v>0.39890784579999999</v>
      </c>
      <c r="X41">
        <v>0.10981932130000001</v>
      </c>
      <c r="Y41">
        <v>0.11313607386304274</v>
      </c>
      <c r="Z41">
        <v>0.23369999999999996</v>
      </c>
      <c r="AA41">
        <v>7.4999999999999997E-3</v>
      </c>
      <c r="AB41">
        <v>0.29599999999999999</v>
      </c>
      <c r="AC41">
        <v>6.5724137931034488E-2</v>
      </c>
      <c r="AD41">
        <v>4.0000000000000001E-3</v>
      </c>
      <c r="AE41">
        <v>0.5</v>
      </c>
      <c r="AF41">
        <v>0.84864412251867805</v>
      </c>
      <c r="AG41">
        <v>0.04</v>
      </c>
    </row>
    <row r="42" spans="1:33" x14ac:dyDescent="0.25">
      <c r="A42" t="s">
        <v>94</v>
      </c>
      <c r="B42" t="s">
        <v>179</v>
      </c>
      <c r="C42">
        <v>153854</v>
      </c>
      <c r="D42" s="16">
        <v>0.104</v>
      </c>
      <c r="E42" s="16">
        <v>0.75900000000000001</v>
      </c>
      <c r="G42">
        <v>1.0324285155473474E-3</v>
      </c>
      <c r="H42">
        <v>0</v>
      </c>
      <c r="I42">
        <v>1.6498160000000001E-3</v>
      </c>
      <c r="J42">
        <v>2.2000000000000002E-2</v>
      </c>
      <c r="K42">
        <v>2.87233514505E-3</v>
      </c>
      <c r="L42">
        <v>6.1872972626300003E-2</v>
      </c>
      <c r="M42">
        <v>0.22800000000000001</v>
      </c>
      <c r="N42">
        <v>0.19</v>
      </c>
      <c r="O42">
        <v>9.6000000000000002E-2</v>
      </c>
      <c r="P42">
        <v>0.29642800000000002</v>
      </c>
      <c r="Q42">
        <v>4.70688936E-3</v>
      </c>
      <c r="R42">
        <v>5.8372304359999995E-2</v>
      </c>
      <c r="S42">
        <v>5.7999999999999996E-2</v>
      </c>
      <c r="T42">
        <v>0.03</v>
      </c>
      <c r="U42">
        <v>7.6E-3</v>
      </c>
      <c r="V42">
        <v>7.3266713400000003E-3</v>
      </c>
      <c r="W42">
        <v>0.30128760660000004</v>
      </c>
      <c r="X42">
        <v>9.3708375989999995E-2</v>
      </c>
      <c r="Y42">
        <v>5.7459691582751493E-2</v>
      </c>
      <c r="Z42">
        <v>0.14560000000000001</v>
      </c>
      <c r="AA42">
        <v>7.4999999999999997E-3</v>
      </c>
      <c r="AB42">
        <v>0.29699999999999999</v>
      </c>
      <c r="AC42">
        <v>4.1833333333333327E-2</v>
      </c>
      <c r="AD42">
        <v>8.1000000000000003E-2</v>
      </c>
      <c r="AE42">
        <v>0.5</v>
      </c>
      <c r="AF42">
        <v>0.20563505459939654</v>
      </c>
      <c r="AG42">
        <v>3.7999999999999999E-2</v>
      </c>
    </row>
    <row r="43" spans="1:33" x14ac:dyDescent="0.25">
      <c r="A43" t="s">
        <v>229</v>
      </c>
      <c r="B43" t="s">
        <v>180</v>
      </c>
      <c r="C43">
        <v>169006</v>
      </c>
      <c r="D43" s="16">
        <v>0.108</v>
      </c>
      <c r="E43" s="16">
        <v>0.77300000000000002</v>
      </c>
      <c r="G43">
        <v>1.9852793021298788E-3</v>
      </c>
      <c r="H43">
        <v>1.1250000000000001E-3</v>
      </c>
      <c r="I43">
        <v>2.2395560000000002E-3</v>
      </c>
      <c r="J43">
        <v>6.2E-2</v>
      </c>
      <c r="K43">
        <v>8.1807656872799996E-4</v>
      </c>
      <c r="L43">
        <v>1.7377542731699998E-2</v>
      </c>
      <c r="M43">
        <v>0.24199999999999999</v>
      </c>
      <c r="N43">
        <v>0.13300000000000001</v>
      </c>
      <c r="O43">
        <v>0.221</v>
      </c>
      <c r="P43">
        <v>0.36024299999999998</v>
      </c>
      <c r="Q43">
        <v>0.91333372779999999</v>
      </c>
      <c r="R43">
        <v>5.8372304359999995E-2</v>
      </c>
      <c r="S43">
        <v>0.11699999999999999</v>
      </c>
      <c r="T43">
        <v>1.1000000000000001E-2</v>
      </c>
      <c r="U43">
        <v>5.4000000000000006E-2</v>
      </c>
      <c r="V43">
        <v>5.3666060010000002E-2</v>
      </c>
      <c r="W43">
        <v>0.20930414800000002</v>
      </c>
      <c r="X43">
        <v>0.11237357420000001</v>
      </c>
      <c r="Y43">
        <v>0.14426254679635023</v>
      </c>
      <c r="Z43">
        <v>0.11379999999999998</v>
      </c>
      <c r="AA43">
        <v>7.4999999999999997E-3</v>
      </c>
      <c r="AB43">
        <v>0.442</v>
      </c>
      <c r="AC43">
        <v>3.4500000000000003E-2</v>
      </c>
      <c r="AD43">
        <v>1.2E-2</v>
      </c>
      <c r="AE43">
        <v>0.5</v>
      </c>
      <c r="AF43">
        <v>4.4400000000000002E-2</v>
      </c>
      <c r="AG43">
        <v>4.2000000000000003E-2</v>
      </c>
    </row>
    <row r="44" spans="1:33" x14ac:dyDescent="0.25">
      <c r="A44" t="s">
        <v>96</v>
      </c>
      <c r="B44" t="s">
        <v>181</v>
      </c>
      <c r="C44">
        <v>63361</v>
      </c>
      <c r="D44" s="16">
        <v>0.11899999999999999</v>
      </c>
      <c r="E44" s="16">
        <v>0.88100000000000001</v>
      </c>
      <c r="G44">
        <v>0.19454301711221514</v>
      </c>
      <c r="H44">
        <v>0</v>
      </c>
      <c r="I44">
        <v>1.4826228000000002E-2</v>
      </c>
      <c r="J44">
        <v>3.7000000000000005E-2</v>
      </c>
      <c r="K44">
        <v>1.0005770336999999E-3</v>
      </c>
      <c r="L44">
        <v>1.6332417416899999E-2</v>
      </c>
      <c r="M44">
        <v>0.34100000000000003</v>
      </c>
      <c r="N44">
        <v>0.22399999999999998</v>
      </c>
      <c r="O44">
        <v>0.25600000000000001</v>
      </c>
      <c r="P44">
        <v>0.30292599999999997</v>
      </c>
      <c r="Q44">
        <v>0.94789403829999996</v>
      </c>
      <c r="R44">
        <v>2.8429674089999999E-2</v>
      </c>
      <c r="S44">
        <v>8.900000000000001E-2</v>
      </c>
      <c r="T44">
        <v>1.8000000000000002E-2</v>
      </c>
      <c r="U44">
        <v>1.3999999999999999E-2</v>
      </c>
      <c r="V44">
        <v>6.9902757410000002E-2</v>
      </c>
      <c r="W44">
        <v>0.24956516069999998</v>
      </c>
      <c r="X44">
        <v>9.407955468000001E-2</v>
      </c>
      <c r="Y44">
        <v>8.0090826740213603E-2</v>
      </c>
      <c r="Z44">
        <v>0.23369999999999996</v>
      </c>
      <c r="AA44">
        <v>7.4999999999999997E-3</v>
      </c>
      <c r="AB44">
        <v>0.35299999999999998</v>
      </c>
      <c r="AC44">
        <v>6.5724137931034488E-2</v>
      </c>
      <c r="AD44">
        <v>3.0000000000000001E-3</v>
      </c>
      <c r="AE44">
        <v>0.5</v>
      </c>
      <c r="AF44">
        <v>0.55897382815645569</v>
      </c>
      <c r="AG44">
        <v>0.04</v>
      </c>
    </row>
    <row r="45" spans="1:33" x14ac:dyDescent="0.25">
      <c r="A45" t="s">
        <v>97</v>
      </c>
      <c r="B45" t="s">
        <v>182</v>
      </c>
      <c r="C45">
        <v>163571</v>
      </c>
      <c r="D45" s="16">
        <v>0.13900000000000001</v>
      </c>
      <c r="E45" s="16">
        <v>0.88100000000000001</v>
      </c>
      <c r="G45">
        <v>1.1289134208324487E-2</v>
      </c>
      <c r="H45">
        <v>0.14542021276595743</v>
      </c>
      <c r="I45">
        <v>1.6686852000000002E-2</v>
      </c>
      <c r="J45">
        <v>3.7000000000000005E-2</v>
      </c>
      <c r="K45">
        <v>1.2528626234200003E-3</v>
      </c>
      <c r="L45">
        <v>9.8526666180699995E-2</v>
      </c>
      <c r="M45">
        <v>0.34100000000000003</v>
      </c>
      <c r="N45">
        <v>0.22399999999999998</v>
      </c>
      <c r="O45">
        <v>0.25600000000000001</v>
      </c>
      <c r="P45">
        <v>0.52069600000000005</v>
      </c>
      <c r="Q45">
        <v>0.96356476430000004</v>
      </c>
      <c r="R45">
        <v>5.6235952530000001E-2</v>
      </c>
      <c r="S45">
        <v>8.900000000000001E-2</v>
      </c>
      <c r="T45">
        <v>1.8000000000000002E-2</v>
      </c>
      <c r="U45">
        <v>2.2000000000000002E-2</v>
      </c>
      <c r="V45">
        <v>8.8797742359999987E-2</v>
      </c>
      <c r="W45">
        <v>0.41031182360000001</v>
      </c>
      <c r="X45">
        <v>0.13744806809999999</v>
      </c>
      <c r="Y45">
        <v>0.10474226522266619</v>
      </c>
      <c r="Z45">
        <v>0.23369999999999996</v>
      </c>
      <c r="AA45">
        <v>7.4999999999999997E-3</v>
      </c>
      <c r="AB45">
        <v>0.152</v>
      </c>
      <c r="AC45">
        <v>6.5724137931034488E-2</v>
      </c>
      <c r="AD45">
        <v>3.0000000000000001E-3</v>
      </c>
      <c r="AE45">
        <v>0.5</v>
      </c>
      <c r="AF45">
        <v>0.96020842365561865</v>
      </c>
      <c r="AG45">
        <v>0.04</v>
      </c>
    </row>
    <row r="46" spans="1:33" x14ac:dyDescent="0.25">
      <c r="A46" t="s">
        <v>98</v>
      </c>
      <c r="B46" t="s">
        <v>183</v>
      </c>
      <c r="C46">
        <v>835308</v>
      </c>
      <c r="D46" s="16">
        <v>0.14199999999999999</v>
      </c>
      <c r="E46" s="16">
        <v>0.88100000000000001</v>
      </c>
      <c r="G46">
        <v>1.1590646493768815E-3</v>
      </c>
      <c r="H46">
        <v>6.4687499999999995E-2</v>
      </c>
      <c r="I46">
        <v>1.6725084000000001E-2</v>
      </c>
      <c r="J46">
        <v>3.7000000000000005E-2</v>
      </c>
      <c r="K46">
        <v>8.1496593328599998E-4</v>
      </c>
      <c r="L46">
        <v>1.9444538471599999E-2</v>
      </c>
      <c r="M46">
        <v>0.34100000000000003</v>
      </c>
      <c r="N46">
        <v>0.22399999999999998</v>
      </c>
      <c r="O46">
        <v>0.25600000000000001</v>
      </c>
      <c r="P46">
        <v>0.32014199999999993</v>
      </c>
      <c r="Q46">
        <v>0.92424359050000005</v>
      </c>
      <c r="R46">
        <v>6.1768934279999993E-2</v>
      </c>
      <c r="S46">
        <v>8.900000000000001E-2</v>
      </c>
      <c r="T46">
        <v>1.8000000000000002E-2</v>
      </c>
      <c r="U46">
        <v>7.2000000000000008E-2</v>
      </c>
      <c r="V46">
        <v>8.657583613E-2</v>
      </c>
      <c r="W46">
        <v>0.43190571</v>
      </c>
      <c r="X46">
        <v>0.14913043849999999</v>
      </c>
      <c r="Y46">
        <v>0.1701234210271737</v>
      </c>
      <c r="Z46">
        <v>0.23369999999999996</v>
      </c>
      <c r="AA46">
        <v>7.4999999999999997E-3</v>
      </c>
      <c r="AB46">
        <v>0.32700000000000001</v>
      </c>
      <c r="AC46">
        <v>6.5724137931034488E-2</v>
      </c>
      <c r="AD46">
        <v>6.9999999999999993E-3</v>
      </c>
      <c r="AE46">
        <v>0.5</v>
      </c>
      <c r="AF46">
        <v>0.96483365117177189</v>
      </c>
      <c r="AG46">
        <v>0.04</v>
      </c>
    </row>
    <row r="47" spans="1:33" x14ac:dyDescent="0.25">
      <c r="A47" t="s">
        <v>99</v>
      </c>
      <c r="B47" t="s">
        <v>184</v>
      </c>
      <c r="C47">
        <v>689907</v>
      </c>
      <c r="D47" s="16">
        <v>0.18099999999999999</v>
      </c>
      <c r="E47" s="16">
        <v>0.88100000000000001</v>
      </c>
      <c r="G47">
        <v>8.0447413099287407E-2</v>
      </c>
      <c r="H47">
        <v>0.17338709677419353</v>
      </c>
      <c r="I47">
        <v>1.3558199999999999E-2</v>
      </c>
      <c r="J47">
        <v>3.7000000000000005E-2</v>
      </c>
      <c r="K47">
        <v>8.1352876628300005E-4</v>
      </c>
      <c r="L47">
        <v>5.96014715207E-2</v>
      </c>
      <c r="M47">
        <v>0.34100000000000003</v>
      </c>
      <c r="N47">
        <v>0.22399999999999998</v>
      </c>
      <c r="O47">
        <v>0.25600000000000001</v>
      </c>
      <c r="P47">
        <v>0.36171399999999998</v>
      </c>
      <c r="Q47">
        <v>0.95844784090000001</v>
      </c>
      <c r="R47">
        <v>3.8802675639999999E-2</v>
      </c>
      <c r="S47">
        <v>8.900000000000001E-2</v>
      </c>
      <c r="T47">
        <v>1.8000000000000002E-2</v>
      </c>
      <c r="U47">
        <v>2.7999999999999997E-2</v>
      </c>
      <c r="V47">
        <v>7.6965343199999994E-2</v>
      </c>
      <c r="W47">
        <v>0.42293553609999995</v>
      </c>
      <c r="X47">
        <v>0.1132250278</v>
      </c>
      <c r="Y47">
        <v>0.11440126382602284</v>
      </c>
      <c r="Z47">
        <v>0.23369999999999996</v>
      </c>
      <c r="AA47">
        <v>7.4999999999999997E-3</v>
      </c>
      <c r="AB47">
        <v>0.37799999999999995</v>
      </c>
      <c r="AC47">
        <v>6.5724137931034488E-2</v>
      </c>
      <c r="AD47">
        <v>6.0000000000000001E-3</v>
      </c>
      <c r="AE47">
        <v>0.5</v>
      </c>
      <c r="AF47">
        <v>0.89342258886708537</v>
      </c>
      <c r="AG47">
        <v>0.04</v>
      </c>
    </row>
    <row r="48" spans="1:33" x14ac:dyDescent="0.25">
      <c r="A48" t="s">
        <v>100</v>
      </c>
      <c r="B48" t="s">
        <v>185</v>
      </c>
      <c r="C48">
        <v>794069</v>
      </c>
      <c r="D48" s="16">
        <v>0.11600000000000001</v>
      </c>
      <c r="E48" s="16">
        <v>0.88100000000000001</v>
      </c>
      <c r="G48">
        <v>9.6060449496254193E-3</v>
      </c>
      <c r="H48">
        <v>0.29189189189189191</v>
      </c>
      <c r="I48">
        <v>1.5992303999999999E-2</v>
      </c>
      <c r="J48">
        <v>3.7000000000000005E-2</v>
      </c>
      <c r="K48">
        <v>1.21115216776E-3</v>
      </c>
      <c r="L48">
        <v>8.6438270113099999E-2</v>
      </c>
      <c r="M48">
        <v>0.34100000000000003</v>
      </c>
      <c r="N48">
        <v>0.22399999999999998</v>
      </c>
      <c r="O48">
        <v>0.25600000000000001</v>
      </c>
      <c r="P48">
        <v>0.602244</v>
      </c>
      <c r="Q48">
        <v>0.18316718519999997</v>
      </c>
      <c r="R48">
        <v>5.4823893220000003E-2</v>
      </c>
      <c r="S48">
        <v>8.900000000000001E-2</v>
      </c>
      <c r="T48">
        <v>1.8000000000000002E-2</v>
      </c>
      <c r="U48">
        <v>5.0000000000000001E-3</v>
      </c>
      <c r="V48">
        <v>7.1705998770000001E-2</v>
      </c>
      <c r="W48">
        <v>0.51624953429999998</v>
      </c>
      <c r="X48">
        <v>0.12263558989999999</v>
      </c>
      <c r="Y48">
        <v>0.12938332037168185</v>
      </c>
      <c r="Z48">
        <v>0.23369999999999996</v>
      </c>
      <c r="AA48">
        <v>7.4999999999999997E-3</v>
      </c>
      <c r="AB48">
        <v>0.52100000000000002</v>
      </c>
      <c r="AC48">
        <v>6.5724137931034488E-2</v>
      </c>
      <c r="AD48">
        <v>2E-3</v>
      </c>
      <c r="AE48">
        <v>0.5</v>
      </c>
      <c r="AF48">
        <v>0.95952963698803695</v>
      </c>
      <c r="AG48">
        <v>0.04</v>
      </c>
    </row>
    <row r="49" spans="1:33" x14ac:dyDescent="0.25">
      <c r="A49" t="s">
        <v>101</v>
      </c>
      <c r="B49" t="s">
        <v>186</v>
      </c>
      <c r="C49">
        <v>145637</v>
      </c>
      <c r="D49" s="16">
        <v>0.154</v>
      </c>
      <c r="E49" s="16">
        <v>0.88100000000000001</v>
      </c>
      <c r="G49">
        <v>1.9789837500348412E-3</v>
      </c>
      <c r="H49">
        <v>4.061931818181818E-2</v>
      </c>
      <c r="I49">
        <v>1.5992303999999999E-2</v>
      </c>
      <c r="J49">
        <v>3.7000000000000005E-2</v>
      </c>
      <c r="K49">
        <v>1.43082078713E-3</v>
      </c>
      <c r="L49">
        <v>0.106459727655</v>
      </c>
      <c r="M49">
        <v>0.34100000000000003</v>
      </c>
      <c r="N49">
        <v>0.22399999999999998</v>
      </c>
      <c r="O49">
        <v>0.25600000000000001</v>
      </c>
      <c r="P49">
        <v>0.43687300000000001</v>
      </c>
      <c r="Q49">
        <v>8.0001409829999995E-2</v>
      </c>
      <c r="R49">
        <v>7.5314268739999995E-2</v>
      </c>
      <c r="S49">
        <v>8.900000000000001E-2</v>
      </c>
      <c r="T49">
        <v>1.8000000000000002E-2</v>
      </c>
      <c r="U49">
        <v>1.817647058823529E-2</v>
      </c>
      <c r="V49">
        <v>5.6178212140000003E-2</v>
      </c>
      <c r="W49">
        <v>0.30063920929999999</v>
      </c>
      <c r="X49">
        <v>0.1432721918</v>
      </c>
      <c r="Y49">
        <v>0.11245834739940014</v>
      </c>
      <c r="Z49">
        <v>0.23369999999999996</v>
      </c>
      <c r="AA49">
        <v>7.4999999999999997E-3</v>
      </c>
      <c r="AB49">
        <v>0.73</v>
      </c>
      <c r="AC49">
        <v>6.5724137931034488E-2</v>
      </c>
      <c r="AD49">
        <v>8.0000000000000002E-3</v>
      </c>
      <c r="AE49">
        <v>0.5</v>
      </c>
      <c r="AF49">
        <v>0.48051631377531556</v>
      </c>
      <c r="AG49">
        <v>0.04</v>
      </c>
    </row>
    <row r="50" spans="1:33" x14ac:dyDescent="0.25">
      <c r="A50" t="s">
        <v>102</v>
      </c>
      <c r="B50" t="s">
        <v>187</v>
      </c>
      <c r="C50">
        <v>704868</v>
      </c>
      <c r="D50" s="16">
        <v>6.7000000000000004E-2</v>
      </c>
      <c r="E50" s="16">
        <v>0.75900000000000001</v>
      </c>
      <c r="G50">
        <v>4.6796880395912885E-4</v>
      </c>
      <c r="H50">
        <v>0</v>
      </c>
      <c r="I50">
        <v>4.9424000000000004E-3</v>
      </c>
      <c r="J50">
        <v>3.5000000000000003E-2</v>
      </c>
      <c r="K50">
        <v>1.1920182305500001E-3</v>
      </c>
      <c r="L50">
        <v>0.14148972805999999</v>
      </c>
      <c r="M50">
        <v>0.251</v>
      </c>
      <c r="N50">
        <v>0.16699999999999998</v>
      </c>
      <c r="O50">
        <v>0.17100000000000001</v>
      </c>
      <c r="P50">
        <v>0.32151099999999999</v>
      </c>
      <c r="Q50">
        <v>0.45242839889999997</v>
      </c>
      <c r="R50">
        <v>5.2040607930000003E-2</v>
      </c>
      <c r="S50">
        <v>0.129</v>
      </c>
      <c r="T50">
        <v>1.4999999999999999E-2</v>
      </c>
      <c r="U50">
        <v>4.2999999999999997E-2</v>
      </c>
      <c r="V50">
        <v>2.5017159300000001E-2</v>
      </c>
      <c r="W50">
        <v>0.18952489140000001</v>
      </c>
      <c r="X50">
        <v>0.12963492509999999</v>
      </c>
      <c r="Y50">
        <v>5.2374765152667965E-2</v>
      </c>
      <c r="Z50">
        <v>0.1133</v>
      </c>
      <c r="AA50">
        <v>7.4999999999999997E-3</v>
      </c>
      <c r="AB50">
        <v>0.36899999999999999</v>
      </c>
      <c r="AC50">
        <v>8.0249999999999988E-2</v>
      </c>
      <c r="AD50">
        <v>9.0000000000000011E-3</v>
      </c>
      <c r="AE50">
        <v>0.5</v>
      </c>
      <c r="AF50">
        <v>1.634930121936129E-2</v>
      </c>
      <c r="AG50">
        <v>1.2E-2</v>
      </c>
    </row>
    <row r="51" spans="1:33" x14ac:dyDescent="0.25">
      <c r="A51" t="s">
        <v>103</v>
      </c>
      <c r="B51" t="s">
        <v>188</v>
      </c>
      <c r="C51">
        <v>1136235</v>
      </c>
      <c r="D51" s="16">
        <v>0.16400000000000001</v>
      </c>
      <c r="E51" s="16">
        <v>0.88100000000000001</v>
      </c>
      <c r="G51">
        <v>0.11043614013565783</v>
      </c>
      <c r="H51">
        <v>0.25252525252525254</v>
      </c>
      <c r="I51">
        <v>1.3194996000000001E-2</v>
      </c>
      <c r="J51">
        <v>3.7000000000000005E-2</v>
      </c>
      <c r="K51">
        <v>7.9749878143500004E-4</v>
      </c>
      <c r="L51">
        <v>6.6715046598700006E-2</v>
      </c>
      <c r="M51">
        <v>0.34100000000000003</v>
      </c>
      <c r="N51">
        <v>0.22399999999999998</v>
      </c>
      <c r="O51">
        <v>0.25600000000000001</v>
      </c>
      <c r="P51">
        <v>0.47925800000000002</v>
      </c>
      <c r="Q51">
        <v>0.88063845619999992</v>
      </c>
      <c r="R51">
        <v>3.9698062290000002E-2</v>
      </c>
      <c r="S51">
        <v>8.900000000000001E-2</v>
      </c>
      <c r="T51">
        <v>1.8000000000000002E-2</v>
      </c>
      <c r="U51">
        <v>4.2000000000000003E-2</v>
      </c>
      <c r="V51">
        <v>8.8247684989999992E-2</v>
      </c>
      <c r="W51">
        <v>0.31462868329999999</v>
      </c>
      <c r="X51">
        <v>0.1241052523</v>
      </c>
      <c r="Y51">
        <v>0.12524805686491025</v>
      </c>
      <c r="Z51">
        <v>0.23369999999999996</v>
      </c>
      <c r="AA51">
        <v>7.4999999999999997E-3</v>
      </c>
      <c r="AB51">
        <v>0.31900000000000001</v>
      </c>
      <c r="AC51">
        <v>6.5724137931034488E-2</v>
      </c>
      <c r="AD51">
        <v>1.3999999999999999E-2</v>
      </c>
      <c r="AE51">
        <v>0.5</v>
      </c>
      <c r="AF51">
        <v>0.90295628549395923</v>
      </c>
      <c r="AG51">
        <v>0.04</v>
      </c>
    </row>
    <row r="52" spans="1:33" x14ac:dyDescent="0.25">
      <c r="A52" t="s">
        <v>104</v>
      </c>
      <c r="B52" t="s">
        <v>189</v>
      </c>
      <c r="C52">
        <v>945061</v>
      </c>
      <c r="D52" s="16">
        <v>0.124</v>
      </c>
      <c r="E52" s="16">
        <v>0.77300000000000002</v>
      </c>
      <c r="G52">
        <v>5.8808590839544046E-3</v>
      </c>
      <c r="H52">
        <v>1.1175984990619138E-3</v>
      </c>
      <c r="I52">
        <v>3.438928E-3</v>
      </c>
      <c r="J52">
        <v>1.8000000000000002E-2</v>
      </c>
      <c r="K52">
        <v>1.0784826829599999E-3</v>
      </c>
      <c r="L52">
        <v>7.9598085877100003E-2</v>
      </c>
      <c r="M52">
        <v>0.28699999999999998</v>
      </c>
      <c r="N52">
        <v>0.111</v>
      </c>
      <c r="O52">
        <v>0.29600000000000004</v>
      </c>
      <c r="P52">
        <v>0.32766400000000007</v>
      </c>
      <c r="Q52">
        <v>0.87494308989999992</v>
      </c>
      <c r="R52">
        <v>7.5314268739999995E-2</v>
      </c>
      <c r="S52">
        <v>0.11699999999999999</v>
      </c>
      <c r="T52">
        <v>1.1000000000000001E-2</v>
      </c>
      <c r="U52">
        <v>6.4000000000000001E-2</v>
      </c>
      <c r="V52">
        <v>2.1715010719999997E-2</v>
      </c>
      <c r="W52">
        <v>0.25512837360000001</v>
      </c>
      <c r="X52">
        <v>0.13973185830000001</v>
      </c>
      <c r="Y52">
        <v>0.1493237554686466</v>
      </c>
      <c r="Z52">
        <v>0.1255</v>
      </c>
      <c r="AA52">
        <v>7.4999999999999997E-3</v>
      </c>
      <c r="AB52">
        <v>0.61499999999999999</v>
      </c>
      <c r="AC52">
        <v>4.7714285714285716E-2</v>
      </c>
      <c r="AD52">
        <v>1.7000000000000001E-2</v>
      </c>
      <c r="AE52">
        <v>0.5</v>
      </c>
      <c r="AF52">
        <v>0.80207370901431019</v>
      </c>
      <c r="AG52">
        <v>2.7000000000000003E-2</v>
      </c>
    </row>
    <row r="53" spans="1:33" x14ac:dyDescent="0.25">
      <c r="A53" t="s">
        <v>105</v>
      </c>
      <c r="B53" t="s">
        <v>190</v>
      </c>
      <c r="C53">
        <v>74324</v>
      </c>
      <c r="D53" s="16">
        <v>0.14399999999999999</v>
      </c>
      <c r="E53" s="16">
        <v>0.88100000000000001</v>
      </c>
      <c r="G53">
        <v>0.13663747763008702</v>
      </c>
      <c r="H53">
        <v>2.6121433569151829E-2</v>
      </c>
      <c r="I53">
        <v>1.4768880000000002E-2</v>
      </c>
      <c r="J53">
        <v>3.7000000000000005E-2</v>
      </c>
      <c r="K53">
        <v>1.0034781883199999E-3</v>
      </c>
      <c r="L53">
        <v>1.67108080645E-2</v>
      </c>
      <c r="M53">
        <v>0.34100000000000003</v>
      </c>
      <c r="N53">
        <v>0.22399999999999998</v>
      </c>
      <c r="O53">
        <v>0.25600000000000001</v>
      </c>
      <c r="P53">
        <v>0.33575000000000005</v>
      </c>
      <c r="Q53">
        <v>0.80221823740000009</v>
      </c>
      <c r="R53">
        <v>3.4485823070000005E-2</v>
      </c>
      <c r="S53">
        <v>8.900000000000001E-2</v>
      </c>
      <c r="T53">
        <v>1.8000000000000002E-2</v>
      </c>
      <c r="U53">
        <v>5.0000000000000001E-3</v>
      </c>
      <c r="V53">
        <v>5.7171162840000005E-2</v>
      </c>
      <c r="W53">
        <v>0.27652278899999999</v>
      </c>
      <c r="X53">
        <v>0.12950795440000001</v>
      </c>
      <c r="Y53">
        <v>0.10930481014094628</v>
      </c>
      <c r="Z53">
        <v>0.23369999999999996</v>
      </c>
      <c r="AA53">
        <v>7.4999999999999997E-3</v>
      </c>
      <c r="AB53">
        <v>0.33700000000000002</v>
      </c>
      <c r="AC53">
        <v>6.5724137931034488E-2</v>
      </c>
      <c r="AD53">
        <v>4.2000000000000003E-2</v>
      </c>
      <c r="AE53">
        <v>0.5</v>
      </c>
      <c r="AF53">
        <v>0.50326080673100348</v>
      </c>
      <c r="AG53">
        <v>0.04</v>
      </c>
    </row>
    <row r="54" spans="1:33" x14ac:dyDescent="0.25">
      <c r="A54" t="s">
        <v>106</v>
      </c>
      <c r="B54" t="s">
        <v>191</v>
      </c>
      <c r="C54">
        <v>571383</v>
      </c>
      <c r="D54" s="16">
        <v>0.14000000000000001</v>
      </c>
      <c r="E54" s="16">
        <v>0.77300000000000002</v>
      </c>
      <c r="G54">
        <v>5.2861291276148079E-4</v>
      </c>
      <c r="H54">
        <v>0</v>
      </c>
      <c r="I54">
        <v>3.598768E-3</v>
      </c>
      <c r="J54">
        <v>1.8000000000000002E-2</v>
      </c>
      <c r="K54">
        <v>1.0966914562300001E-3</v>
      </c>
      <c r="L54">
        <v>7.5302109471700004E-2</v>
      </c>
      <c r="M54">
        <v>0.28699999999999998</v>
      </c>
      <c r="N54">
        <v>0.111</v>
      </c>
      <c r="O54">
        <v>0.29600000000000004</v>
      </c>
      <c r="P54">
        <v>0.43681799999999993</v>
      </c>
      <c r="Q54">
        <v>0.56831172409999997</v>
      </c>
      <c r="R54">
        <v>4.8144417799999999E-2</v>
      </c>
      <c r="S54">
        <v>0.11699999999999999</v>
      </c>
      <c r="T54">
        <v>1.1000000000000001E-2</v>
      </c>
      <c r="U54">
        <v>0.106</v>
      </c>
      <c r="V54">
        <v>7.3580723220000005E-2</v>
      </c>
      <c r="W54">
        <v>0.2780506284</v>
      </c>
      <c r="X54">
        <v>3.2824023479999999E-2</v>
      </c>
      <c r="Y54">
        <v>0.18414700772973996</v>
      </c>
      <c r="Z54">
        <v>0.1255</v>
      </c>
      <c r="AA54">
        <v>7.4999999999999997E-3</v>
      </c>
      <c r="AB54">
        <v>0.71099999999999997</v>
      </c>
      <c r="AC54">
        <v>4.7714285714285716E-2</v>
      </c>
      <c r="AD54">
        <v>5.5E-2</v>
      </c>
      <c r="AE54">
        <v>0.5</v>
      </c>
      <c r="AF54">
        <v>0.66923190068130312</v>
      </c>
      <c r="AG54">
        <v>2.7000000000000003E-2</v>
      </c>
    </row>
    <row r="55" spans="1:33" x14ac:dyDescent="0.25">
      <c r="A55" t="s">
        <v>107</v>
      </c>
      <c r="B55" t="s">
        <v>192</v>
      </c>
      <c r="C55">
        <v>124359</v>
      </c>
      <c r="D55" s="16">
        <v>9.2999999999999999E-2</v>
      </c>
      <c r="E55" s="16">
        <v>0.68200000000000005</v>
      </c>
      <c r="G55">
        <v>1.0228435049437436E-3</v>
      </c>
      <c r="H55">
        <v>2.8021078973964101E-4</v>
      </c>
      <c r="I55">
        <v>3.9302599999999997E-3</v>
      </c>
      <c r="J55">
        <v>7.5999999999999998E-2</v>
      </c>
      <c r="K55">
        <v>8.7651892027899999E-4</v>
      </c>
      <c r="L55">
        <v>0.10378387112000001</v>
      </c>
      <c r="M55">
        <v>0.24199999999999999</v>
      </c>
      <c r="N55">
        <v>0.19699999999999998</v>
      </c>
      <c r="O55">
        <v>0.17</v>
      </c>
      <c r="P55">
        <v>0.20461799999999999</v>
      </c>
      <c r="Q55">
        <v>0.59347829240000005</v>
      </c>
      <c r="R55">
        <v>7.9911270249999999E-2</v>
      </c>
      <c r="S55">
        <v>9.0999999999999998E-2</v>
      </c>
      <c r="T55">
        <v>1.1000000000000001E-2</v>
      </c>
      <c r="U55">
        <v>7.7124999999999985E-2</v>
      </c>
      <c r="V55">
        <v>0.11145382270000001</v>
      </c>
      <c r="W55">
        <v>0.37860832510000003</v>
      </c>
      <c r="X55">
        <v>9.4802823930000002E-2</v>
      </c>
      <c r="Y55">
        <v>4.3646389503947031E-2</v>
      </c>
      <c r="Z55">
        <v>0.1595</v>
      </c>
      <c r="AA55">
        <v>7.4999999999999997E-3</v>
      </c>
      <c r="AB55">
        <v>0.39399999999999996</v>
      </c>
      <c r="AC55">
        <v>8.2500000000000004E-2</v>
      </c>
      <c r="AD55">
        <v>5.2000000000000005E-2</v>
      </c>
      <c r="AE55">
        <v>0.5</v>
      </c>
      <c r="AF55">
        <v>0.49717153094925515</v>
      </c>
      <c r="AG55">
        <v>2.3E-2</v>
      </c>
    </row>
    <row r="56" spans="1:33" x14ac:dyDescent="0.25">
      <c r="A56" t="s">
        <v>108</v>
      </c>
      <c r="B56" t="s">
        <v>193</v>
      </c>
      <c r="C56">
        <v>1037777</v>
      </c>
      <c r="D56" s="16">
        <v>9.4E-2</v>
      </c>
      <c r="E56" s="16">
        <v>0.88100000000000001</v>
      </c>
      <c r="G56">
        <v>2.4393132502182045E-3</v>
      </c>
      <c r="H56">
        <v>0.2686046511627907</v>
      </c>
      <c r="I56">
        <v>1.6107E-2</v>
      </c>
      <c r="J56">
        <v>3.7000000000000005E-2</v>
      </c>
      <c r="K56">
        <v>1.1186798742499999E-3</v>
      </c>
      <c r="L56">
        <v>6.8831816266000004E-2</v>
      </c>
      <c r="M56">
        <v>0.34100000000000003</v>
      </c>
      <c r="N56">
        <v>0.22399999999999998</v>
      </c>
      <c r="O56">
        <v>0.25600000000000001</v>
      </c>
      <c r="P56">
        <v>0.56378200000000001</v>
      </c>
      <c r="Q56">
        <v>0.49470693509999997</v>
      </c>
      <c r="R56">
        <v>4.8940978199999999E-2</v>
      </c>
      <c r="S56">
        <v>8.900000000000001E-2</v>
      </c>
      <c r="T56">
        <v>1.8000000000000002E-2</v>
      </c>
      <c r="U56">
        <v>8.0000000000000002E-3</v>
      </c>
      <c r="V56">
        <v>5.9256127230000004E-2</v>
      </c>
      <c r="W56">
        <v>0.57022459869999997</v>
      </c>
      <c r="X56">
        <v>0.13892409550000001</v>
      </c>
      <c r="Y56">
        <v>0.15004276780313164</v>
      </c>
      <c r="Z56">
        <v>0.23369999999999996</v>
      </c>
      <c r="AA56">
        <v>7.4999999999999997E-3</v>
      </c>
      <c r="AB56">
        <v>0.63800000000000001</v>
      </c>
      <c r="AC56">
        <v>6.5724137931034488E-2</v>
      </c>
      <c r="AD56">
        <v>8.0000000000000002E-3</v>
      </c>
      <c r="AE56">
        <v>0.5</v>
      </c>
      <c r="AF56">
        <v>0.94917818323581526</v>
      </c>
      <c r="AG56">
        <v>0.04</v>
      </c>
    </row>
    <row r="57" spans="1:33" x14ac:dyDescent="0.25">
      <c r="A57" t="s">
        <v>109</v>
      </c>
      <c r="B57" t="s">
        <v>194</v>
      </c>
      <c r="C57">
        <v>7311266</v>
      </c>
      <c r="D57" s="16">
        <v>0.122</v>
      </c>
      <c r="E57" s="16">
        <v>0.88100000000000001</v>
      </c>
      <c r="G57">
        <v>2.275998003192942E-2</v>
      </c>
      <c r="H57">
        <v>0.21097433211105288</v>
      </c>
      <c r="I57">
        <v>1.4118936E-2</v>
      </c>
      <c r="J57">
        <v>3.7000000000000005E-2</v>
      </c>
      <c r="K57">
        <v>1.19204570267E-3</v>
      </c>
      <c r="L57">
        <v>2.4407942123300001E-2</v>
      </c>
      <c r="M57">
        <v>0.34100000000000003</v>
      </c>
      <c r="N57">
        <v>0.22399999999999998</v>
      </c>
      <c r="O57">
        <v>0.25600000000000001</v>
      </c>
      <c r="P57">
        <v>0.57350900000000005</v>
      </c>
      <c r="Q57">
        <v>0.83814998839999999</v>
      </c>
      <c r="R57">
        <v>6.260603406000001E-2</v>
      </c>
      <c r="S57">
        <v>8.900000000000001E-2</v>
      </c>
      <c r="T57">
        <v>1.8000000000000002E-2</v>
      </c>
      <c r="U57">
        <v>1.9E-2</v>
      </c>
      <c r="V57">
        <v>5.5340074000000003E-2</v>
      </c>
      <c r="W57">
        <v>0.4809780112</v>
      </c>
      <c r="X57">
        <v>0.14765729629999999</v>
      </c>
      <c r="Y57">
        <v>0.11018388025316636</v>
      </c>
      <c r="Z57">
        <v>0.23369999999999996</v>
      </c>
      <c r="AA57">
        <v>7.4999999999999997E-3</v>
      </c>
      <c r="AB57">
        <v>0.499</v>
      </c>
      <c r="AC57">
        <v>6.5724137931034488E-2</v>
      </c>
      <c r="AD57">
        <v>2E-3</v>
      </c>
      <c r="AE57">
        <v>0.5</v>
      </c>
      <c r="AF57">
        <v>0.92573078817385945</v>
      </c>
      <c r="AG57">
        <v>0.04</v>
      </c>
    </row>
    <row r="58" spans="1:33" x14ac:dyDescent="0.25">
      <c r="A58" t="s">
        <v>111</v>
      </c>
      <c r="B58" t="s">
        <v>196</v>
      </c>
      <c r="C58">
        <v>5506297</v>
      </c>
      <c r="D58" s="16">
        <v>0.158</v>
      </c>
      <c r="E58" s="16">
        <v>0.77300000000000002</v>
      </c>
      <c r="G58">
        <v>5.5618961009435038E-4</v>
      </c>
      <c r="H58">
        <v>7.6455456852791872E-4</v>
      </c>
      <c r="I58">
        <v>4.829E-3</v>
      </c>
      <c r="J58">
        <v>3.5000000000000003E-2</v>
      </c>
      <c r="K58">
        <v>1.22906451617E-3</v>
      </c>
      <c r="L58">
        <v>9.73823392511E-2</v>
      </c>
      <c r="M58">
        <v>0.251</v>
      </c>
      <c r="N58">
        <v>0.16699999999999998</v>
      </c>
      <c r="O58">
        <v>0.17100000000000001</v>
      </c>
      <c r="P58">
        <v>0.51331800000000005</v>
      </c>
      <c r="Q58">
        <v>7.1016760339999999E-2</v>
      </c>
      <c r="R58">
        <v>0.1303951297</v>
      </c>
      <c r="S58">
        <v>0.129</v>
      </c>
      <c r="T58">
        <v>1.4999999999999999E-2</v>
      </c>
      <c r="U58">
        <v>4.7E-2</v>
      </c>
      <c r="V58">
        <v>2.1948009250000001E-2</v>
      </c>
      <c r="W58">
        <v>0.46321596669999998</v>
      </c>
      <c r="X58">
        <v>0.10057595170000001</v>
      </c>
      <c r="Y58">
        <v>0.17104519366123155</v>
      </c>
      <c r="Z58">
        <v>0.1133</v>
      </c>
      <c r="AA58">
        <v>7.4999999999999997E-3</v>
      </c>
      <c r="AB58">
        <v>0.67</v>
      </c>
      <c r="AC58">
        <v>8.0249999999999988E-2</v>
      </c>
      <c r="AD58">
        <v>1.3000000000000001E-2</v>
      </c>
      <c r="AE58">
        <v>0.5</v>
      </c>
      <c r="AF58">
        <v>0.60616727834887851</v>
      </c>
      <c r="AG58">
        <v>1.2E-2</v>
      </c>
    </row>
    <row r="59" spans="1:33" x14ac:dyDescent="0.25">
      <c r="A59" t="s">
        <v>112</v>
      </c>
      <c r="B59" t="s">
        <v>197</v>
      </c>
      <c r="C59">
        <v>79111</v>
      </c>
      <c r="D59" s="16">
        <v>8.1000000000000003E-2</v>
      </c>
      <c r="E59" s="16">
        <v>0.68200000000000005</v>
      </c>
      <c r="G59">
        <v>4.6336152326935734E-3</v>
      </c>
      <c r="H59">
        <v>0</v>
      </c>
      <c r="I59">
        <v>2.8040719999999995E-3</v>
      </c>
      <c r="J59">
        <v>7.5999999999999998E-2</v>
      </c>
      <c r="K59">
        <v>9.1885859698700003E-4</v>
      </c>
      <c r="L59">
        <v>0.11721869999100001</v>
      </c>
      <c r="M59">
        <v>0.24199999999999999</v>
      </c>
      <c r="N59">
        <v>0.19699999999999998</v>
      </c>
      <c r="O59">
        <v>0.17</v>
      </c>
      <c r="P59">
        <v>0.27225300000000002</v>
      </c>
      <c r="Q59">
        <v>0.46659616100000001</v>
      </c>
      <c r="R59">
        <v>6.591058675E-2</v>
      </c>
      <c r="S59">
        <v>9.0999999999999998E-2</v>
      </c>
      <c r="T59">
        <v>1.1000000000000001E-2</v>
      </c>
      <c r="U59">
        <v>7.7124999999999985E-2</v>
      </c>
      <c r="V59">
        <v>6.9442670669999998E-2</v>
      </c>
      <c r="W59">
        <v>0.13690604849999999</v>
      </c>
      <c r="X59">
        <v>5.0873635930000001E-2</v>
      </c>
      <c r="Y59">
        <v>3.6936096884183089E-2</v>
      </c>
      <c r="Z59">
        <v>0.1595</v>
      </c>
      <c r="AA59">
        <v>7.4999999999999997E-3</v>
      </c>
      <c r="AB59">
        <v>0.254</v>
      </c>
      <c r="AC59">
        <v>8.2500000000000004E-2</v>
      </c>
      <c r="AD59">
        <v>5.9000000000000004E-2</v>
      </c>
      <c r="AE59">
        <v>0.5</v>
      </c>
      <c r="AF59">
        <v>0.8901</v>
      </c>
      <c r="AG59">
        <v>2.3E-2</v>
      </c>
    </row>
    <row r="60" spans="1:33" x14ac:dyDescent="0.25">
      <c r="A60" t="s">
        <v>113</v>
      </c>
      <c r="B60" t="s">
        <v>198</v>
      </c>
      <c r="C60">
        <v>229857</v>
      </c>
      <c r="D60" s="16">
        <v>6.5000000000000002E-2</v>
      </c>
      <c r="E60" s="16">
        <v>0.77300000000000002</v>
      </c>
      <c r="G60">
        <v>7.6619559172720611E-3</v>
      </c>
      <c r="H60">
        <v>0.10301204819277107</v>
      </c>
      <c r="I60">
        <v>2.111216E-3</v>
      </c>
      <c r="J60">
        <v>6.2E-2</v>
      </c>
      <c r="K60">
        <v>1.0114710004E-3</v>
      </c>
      <c r="L60">
        <v>8.9507674501500007E-3</v>
      </c>
      <c r="M60">
        <v>0.24199999999999999</v>
      </c>
      <c r="N60">
        <v>0.13300000000000001</v>
      </c>
      <c r="O60">
        <v>0.221</v>
      </c>
      <c r="P60">
        <v>0.36324899999999999</v>
      </c>
      <c r="Q60">
        <v>0.91333372779999999</v>
      </c>
      <c r="R60">
        <v>0.11672141079999999</v>
      </c>
      <c r="S60">
        <v>0.11699999999999999</v>
      </c>
      <c r="T60">
        <v>1.1000000000000001E-2</v>
      </c>
      <c r="U60">
        <v>5.4000000000000006E-2</v>
      </c>
      <c r="V60">
        <v>1.210962415E-2</v>
      </c>
      <c r="W60">
        <v>0.2474566054</v>
      </c>
      <c r="X60">
        <v>0.14822691499999999</v>
      </c>
      <c r="Y60">
        <v>4.9828542440877269E-2</v>
      </c>
      <c r="Z60">
        <v>0.11379999999999998</v>
      </c>
      <c r="AA60">
        <v>7.4999999999999997E-3</v>
      </c>
      <c r="AB60">
        <v>0.22900000000000001</v>
      </c>
      <c r="AC60">
        <v>3.4500000000000003E-2</v>
      </c>
      <c r="AD60">
        <v>1.2E-2</v>
      </c>
      <c r="AE60">
        <v>0.5</v>
      </c>
      <c r="AF60">
        <v>0.86802135158054627</v>
      </c>
      <c r="AG60">
        <v>4.2000000000000003E-2</v>
      </c>
    </row>
    <row r="61" spans="1:33" x14ac:dyDescent="0.25">
      <c r="A61" t="s">
        <v>114</v>
      </c>
      <c r="B61" t="s">
        <v>199</v>
      </c>
      <c r="C61">
        <v>148743</v>
      </c>
      <c r="D61" s="16">
        <v>7.8E-2</v>
      </c>
      <c r="E61" s="16">
        <v>0.68200000000000005</v>
      </c>
      <c r="G61">
        <v>2.3927358992187819E-3</v>
      </c>
      <c r="H61">
        <v>0</v>
      </c>
      <c r="I61">
        <v>3.9568279999999999E-3</v>
      </c>
      <c r="J61">
        <v>7.5999999999999998E-2</v>
      </c>
      <c r="K61">
        <v>2.7042260592599998E-3</v>
      </c>
      <c r="L61">
        <v>8.5281808184700006E-2</v>
      </c>
      <c r="M61">
        <v>0.24199999999999999</v>
      </c>
      <c r="N61">
        <v>0.19699999999999998</v>
      </c>
      <c r="O61">
        <v>0.17</v>
      </c>
      <c r="P61">
        <v>0.31501699999999999</v>
      </c>
      <c r="Q61">
        <v>0.38769571329999997</v>
      </c>
      <c r="R61">
        <v>6.591058675E-2</v>
      </c>
      <c r="S61">
        <v>9.0999999999999998E-2</v>
      </c>
      <c r="T61">
        <v>1.1000000000000001E-2</v>
      </c>
      <c r="U61">
        <v>7.7124999999999985E-2</v>
      </c>
      <c r="V61">
        <v>4.4159673310000001E-2</v>
      </c>
      <c r="W61">
        <v>0.40142263440000003</v>
      </c>
      <c r="X61">
        <v>0.1540629594</v>
      </c>
      <c r="Y61">
        <v>3.9819120311248672E-2</v>
      </c>
      <c r="Z61">
        <v>0.1595</v>
      </c>
      <c r="AA61">
        <v>7.4999999999999997E-3</v>
      </c>
      <c r="AB61">
        <v>0.27700000000000002</v>
      </c>
      <c r="AC61">
        <v>8.2500000000000004E-2</v>
      </c>
      <c r="AD61">
        <v>5.9000000000000004E-2</v>
      </c>
      <c r="AE61">
        <v>0.5</v>
      </c>
      <c r="AF61">
        <v>0.33478145996578135</v>
      </c>
      <c r="AG61">
        <v>2.3E-2</v>
      </c>
    </row>
    <row r="62" spans="1:33" x14ac:dyDescent="0.25">
      <c r="A62" t="s">
        <v>115</v>
      </c>
      <c r="B62" t="s">
        <v>200</v>
      </c>
      <c r="C62">
        <v>2408991</v>
      </c>
      <c r="D62" s="16">
        <v>0.14899999999999999</v>
      </c>
      <c r="E62" s="16">
        <v>0.77300000000000002</v>
      </c>
      <c r="G62">
        <v>1.9543254556099351E-4</v>
      </c>
      <c r="H62">
        <v>9.3985714285714278E-5</v>
      </c>
      <c r="I62">
        <v>2.2370720000000001E-3</v>
      </c>
      <c r="J62">
        <v>6.2E-2</v>
      </c>
      <c r="K62">
        <v>1.33101800173E-3</v>
      </c>
      <c r="L62">
        <v>1.47649949731E-2</v>
      </c>
      <c r="M62">
        <v>0.24199999999999999</v>
      </c>
      <c r="N62">
        <v>0.13300000000000001</v>
      </c>
      <c r="O62">
        <v>0.221</v>
      </c>
      <c r="P62">
        <v>0.31107600000000002</v>
      </c>
      <c r="Q62">
        <v>0.93658145579999996</v>
      </c>
      <c r="R62">
        <v>9.7210004929999996E-2</v>
      </c>
      <c r="S62">
        <v>0.11699999999999999</v>
      </c>
      <c r="T62">
        <v>1.1000000000000001E-2</v>
      </c>
      <c r="U62">
        <v>5.4000000000000006E-2</v>
      </c>
      <c r="V62">
        <v>3.828402383E-2</v>
      </c>
      <c r="W62">
        <v>0.28839507950000004</v>
      </c>
      <c r="X62">
        <v>0.1319709795</v>
      </c>
      <c r="Y62">
        <v>0.15450132095239152</v>
      </c>
      <c r="Z62">
        <v>0.11379999999999998</v>
      </c>
      <c r="AA62">
        <v>7.4999999999999997E-3</v>
      </c>
      <c r="AB62">
        <v>0.374</v>
      </c>
      <c r="AC62">
        <v>3.4500000000000003E-2</v>
      </c>
      <c r="AD62">
        <v>0.05</v>
      </c>
      <c r="AE62">
        <v>0.5</v>
      </c>
      <c r="AF62">
        <v>0.55333922615121223</v>
      </c>
      <c r="AG62">
        <v>4.2000000000000003E-2</v>
      </c>
    </row>
    <row r="63" spans="1:33" x14ac:dyDescent="0.25">
      <c r="A63" t="s">
        <v>116</v>
      </c>
      <c r="B63" t="s">
        <v>201</v>
      </c>
      <c r="C63">
        <v>390882</v>
      </c>
      <c r="D63" s="16">
        <v>9.5000000000000001E-2</v>
      </c>
      <c r="E63" s="16">
        <v>0.88100000000000001</v>
      </c>
      <c r="G63">
        <v>2.3279540209999262E-2</v>
      </c>
      <c r="H63">
        <v>0.38114754098360654</v>
      </c>
      <c r="I63">
        <v>1.5877608000000001E-2</v>
      </c>
      <c r="J63">
        <v>3.7000000000000005E-2</v>
      </c>
      <c r="K63">
        <v>8.4171947609599997E-4</v>
      </c>
      <c r="L63">
        <v>7.3135136350900007E-2</v>
      </c>
      <c r="M63">
        <v>0.34100000000000003</v>
      </c>
      <c r="N63">
        <v>0.22399999999999998</v>
      </c>
      <c r="O63">
        <v>0.25600000000000001</v>
      </c>
      <c r="P63">
        <v>0.18867200000000001</v>
      </c>
      <c r="Q63">
        <v>0.74724772540000006</v>
      </c>
      <c r="R63">
        <v>5.4585568840000001E-2</v>
      </c>
      <c r="S63">
        <v>8.900000000000001E-2</v>
      </c>
      <c r="T63">
        <v>1.8000000000000002E-2</v>
      </c>
      <c r="U63">
        <v>2.8999999999999998E-2</v>
      </c>
      <c r="V63">
        <v>1.868026658E-2</v>
      </c>
      <c r="W63">
        <v>0.32154420639999998</v>
      </c>
      <c r="X63">
        <v>0.15396011610000002</v>
      </c>
      <c r="Y63">
        <v>9.6149367473732317E-2</v>
      </c>
      <c r="Z63">
        <v>0.23369999999999996</v>
      </c>
      <c r="AA63">
        <v>7.4999999999999997E-3</v>
      </c>
      <c r="AB63">
        <v>0.56100000000000005</v>
      </c>
      <c r="AC63">
        <v>6.5724137931034488E-2</v>
      </c>
      <c r="AD63">
        <v>4.0000000000000001E-3</v>
      </c>
      <c r="AE63">
        <v>0.5</v>
      </c>
      <c r="AF63">
        <v>0.95913786070528739</v>
      </c>
      <c r="AG63">
        <v>0.04</v>
      </c>
    </row>
    <row r="64" spans="1:33" x14ac:dyDescent="0.25">
      <c r="A64" t="s">
        <v>117</v>
      </c>
      <c r="B64" t="s">
        <v>202</v>
      </c>
      <c r="C64">
        <v>560593</v>
      </c>
      <c r="D64" s="16">
        <v>9.7000000000000003E-2</v>
      </c>
      <c r="E64" s="16">
        <v>0.88100000000000001</v>
      </c>
      <c r="G64">
        <v>4.2035787567784293E-3</v>
      </c>
      <c r="H64">
        <v>4.716981132075472E-2</v>
      </c>
      <c r="I64">
        <v>1.6648619999999999E-2</v>
      </c>
      <c r="J64">
        <v>3.7000000000000005E-2</v>
      </c>
      <c r="K64">
        <v>1.2879666214900001E-3</v>
      </c>
      <c r="L64">
        <v>9.6153853465899997E-2</v>
      </c>
      <c r="M64">
        <v>0.34100000000000003</v>
      </c>
      <c r="N64">
        <v>0.22399999999999998</v>
      </c>
      <c r="O64">
        <v>0.25600000000000001</v>
      </c>
      <c r="P64">
        <v>0.63155799999999995</v>
      </c>
      <c r="Q64">
        <v>0.92327583930000001</v>
      </c>
      <c r="R64">
        <v>5.1332758219999997E-2</v>
      </c>
      <c r="S64">
        <v>8.900000000000001E-2</v>
      </c>
      <c r="T64">
        <v>1.8000000000000002E-2</v>
      </c>
      <c r="U64">
        <v>2E-3</v>
      </c>
      <c r="V64">
        <v>4.4687463390000001E-2</v>
      </c>
      <c r="W64">
        <v>0.41782630609999999</v>
      </c>
      <c r="X64">
        <v>0.16029354040000002</v>
      </c>
      <c r="Y64">
        <v>0.13671390702916283</v>
      </c>
      <c r="Z64">
        <v>0.23369999999999996</v>
      </c>
      <c r="AA64">
        <v>7.4999999999999997E-3</v>
      </c>
      <c r="AB64">
        <v>0.49399999999999999</v>
      </c>
      <c r="AC64">
        <v>6.5724137931034488E-2</v>
      </c>
      <c r="AD64">
        <v>6.9999999999999993E-3</v>
      </c>
      <c r="AE64">
        <v>0.5</v>
      </c>
      <c r="AF64">
        <v>0.63093337763138635</v>
      </c>
      <c r="AG64">
        <v>0.04</v>
      </c>
    </row>
    <row r="65" spans="1:33" x14ac:dyDescent="0.25">
      <c r="A65" t="s">
        <v>118</v>
      </c>
      <c r="B65" t="s">
        <v>203</v>
      </c>
      <c r="C65">
        <v>268207</v>
      </c>
      <c r="D65" s="16">
        <v>0.1</v>
      </c>
      <c r="E65" s="16">
        <v>0.88100000000000001</v>
      </c>
      <c r="G65">
        <v>1.6277090489072617E-2</v>
      </c>
      <c r="H65">
        <v>0.28618421052631582</v>
      </c>
      <c r="I65">
        <v>1.5374220000000001E-2</v>
      </c>
      <c r="J65">
        <v>3.7000000000000005E-2</v>
      </c>
      <c r="K65">
        <v>1.2779106637299999E-3</v>
      </c>
      <c r="L65">
        <v>9.4731043694100001E-2</v>
      </c>
      <c r="M65">
        <v>0.34100000000000003</v>
      </c>
      <c r="N65">
        <v>0.22399999999999998</v>
      </c>
      <c r="O65">
        <v>0.25600000000000001</v>
      </c>
      <c r="P65">
        <v>0.443693</v>
      </c>
      <c r="Q65">
        <v>0.92373265989999997</v>
      </c>
      <c r="R65">
        <v>4.6334136279999993E-2</v>
      </c>
      <c r="S65">
        <v>8.900000000000001E-2</v>
      </c>
      <c r="T65">
        <v>1.8000000000000002E-2</v>
      </c>
      <c r="U65">
        <v>2.1000000000000001E-2</v>
      </c>
      <c r="V65">
        <v>7.5255595920000001E-2</v>
      </c>
      <c r="W65">
        <v>0.45179975020000002</v>
      </c>
      <c r="X65">
        <v>0.14581369199999999</v>
      </c>
      <c r="Y65">
        <v>0.11832174159921223</v>
      </c>
      <c r="Z65">
        <v>0.23369999999999996</v>
      </c>
      <c r="AA65">
        <v>7.4999999999999997E-3</v>
      </c>
      <c r="AB65">
        <v>0.30199999999999999</v>
      </c>
      <c r="AC65">
        <v>6.5724137931034488E-2</v>
      </c>
      <c r="AD65">
        <v>4.4000000000000004E-2</v>
      </c>
      <c r="AE65">
        <v>0.5</v>
      </c>
      <c r="AF65">
        <v>0.96102916541722549</v>
      </c>
      <c r="AG65">
        <v>0.04</v>
      </c>
    </row>
    <row r="66" spans="1:33" x14ac:dyDescent="0.25">
      <c r="A66" t="s">
        <v>119</v>
      </c>
      <c r="B66" t="s">
        <v>204</v>
      </c>
      <c r="C66">
        <v>17497</v>
      </c>
      <c r="D66" s="16">
        <v>0.124</v>
      </c>
      <c r="E66" s="16">
        <v>0.77300000000000002</v>
      </c>
      <c r="G66">
        <v>1E-3</v>
      </c>
      <c r="H66">
        <v>5.3870621282220747E-2</v>
      </c>
      <c r="I66">
        <v>2.111216E-3</v>
      </c>
      <c r="J66">
        <v>6.2E-2</v>
      </c>
      <c r="K66">
        <v>1.1159551654E-3</v>
      </c>
      <c r="L66">
        <v>8.3198072994800001E-3</v>
      </c>
      <c r="M66">
        <v>0.24199999999999999</v>
      </c>
      <c r="N66">
        <v>0.13300000000000001</v>
      </c>
      <c r="O66">
        <v>0.221</v>
      </c>
      <c r="P66">
        <v>0.32268200000000002</v>
      </c>
      <c r="Q66">
        <v>0.87862393389999993</v>
      </c>
      <c r="R66">
        <v>0.11672141079999999</v>
      </c>
      <c r="S66">
        <v>0.11699999999999999</v>
      </c>
      <c r="T66">
        <v>1.1000000000000001E-2</v>
      </c>
      <c r="U66">
        <v>5.4000000000000006E-2</v>
      </c>
      <c r="V66">
        <v>1.210962415E-2</v>
      </c>
      <c r="W66">
        <v>0.2474566054</v>
      </c>
      <c r="X66">
        <v>0.14822691499999999</v>
      </c>
      <c r="Y66">
        <v>3.997967441795619E-2</v>
      </c>
      <c r="Z66">
        <v>0.11379999999999998</v>
      </c>
      <c r="AA66">
        <v>7.4999999999999997E-3</v>
      </c>
      <c r="AB66">
        <v>0.10800000000000001</v>
      </c>
      <c r="AC66">
        <v>3.4500000000000003E-2</v>
      </c>
      <c r="AD66">
        <v>1.2E-2</v>
      </c>
      <c r="AE66">
        <v>0.5</v>
      </c>
      <c r="AF66">
        <v>0.95057354429265084</v>
      </c>
      <c r="AG66">
        <v>4.2000000000000003E-2</v>
      </c>
    </row>
    <row r="67" spans="1:33" x14ac:dyDescent="0.25">
      <c r="A67" t="s">
        <v>120</v>
      </c>
      <c r="B67" t="s">
        <v>205</v>
      </c>
      <c r="C67">
        <v>640922</v>
      </c>
      <c r="D67" s="16">
        <v>0.12</v>
      </c>
      <c r="E67" s="16">
        <v>0.75900000000000001</v>
      </c>
      <c r="G67">
        <v>1.0969863083390037E-3</v>
      </c>
      <c r="H67">
        <v>2.7642857142857143E-2</v>
      </c>
      <c r="I67">
        <v>4.4168000000000002E-3</v>
      </c>
      <c r="J67">
        <v>3.5000000000000003E-2</v>
      </c>
      <c r="K67">
        <v>8.1281868093299996E-4</v>
      </c>
      <c r="L67">
        <v>6.4817362098E-2</v>
      </c>
      <c r="M67">
        <v>0.251</v>
      </c>
      <c r="N67">
        <v>0.16699999999999998</v>
      </c>
      <c r="O67">
        <v>0.17100000000000001</v>
      </c>
      <c r="P67">
        <v>0.450849</v>
      </c>
      <c r="Q67">
        <v>0.75644175169999994</v>
      </c>
      <c r="R67">
        <v>2.6841040610000002E-2</v>
      </c>
      <c r="S67">
        <v>0.129</v>
      </c>
      <c r="T67">
        <v>1.4999999999999999E-2</v>
      </c>
      <c r="U67">
        <v>4.2999999999999997E-2</v>
      </c>
      <c r="V67">
        <v>4.5668055819999998E-2</v>
      </c>
      <c r="W67">
        <v>0.33469440699999997</v>
      </c>
      <c r="X67">
        <v>0.1512081867</v>
      </c>
      <c r="Y67">
        <v>0.14883063175188943</v>
      </c>
      <c r="Z67">
        <v>0.1133</v>
      </c>
      <c r="AA67">
        <v>7.4999999999999997E-3</v>
      </c>
      <c r="AB67">
        <v>0.31</v>
      </c>
      <c r="AC67">
        <v>8.0249999999999988E-2</v>
      </c>
      <c r="AD67">
        <v>9.0000000000000011E-3</v>
      </c>
      <c r="AE67">
        <v>0.5</v>
      </c>
      <c r="AF67">
        <v>0.93548439330118383</v>
      </c>
      <c r="AG67">
        <v>1.2E-2</v>
      </c>
    </row>
    <row r="68" spans="1:33" x14ac:dyDescent="0.25">
      <c r="A68" t="s">
        <v>121</v>
      </c>
      <c r="B68" t="s">
        <v>206</v>
      </c>
      <c r="C68">
        <v>1184366</v>
      </c>
      <c r="D68" s="16">
        <v>0.08</v>
      </c>
      <c r="E68" s="16">
        <v>0.88100000000000001</v>
      </c>
      <c r="G68">
        <v>0.21116135986288895</v>
      </c>
      <c r="H68">
        <v>0</v>
      </c>
      <c r="I68">
        <v>1.7247588000000001E-2</v>
      </c>
      <c r="J68">
        <v>3.7000000000000005E-2</v>
      </c>
      <c r="K68">
        <v>1.1548698098100001E-3</v>
      </c>
      <c r="L68">
        <v>2.5031255423600005E-2</v>
      </c>
      <c r="M68">
        <v>0.34100000000000003</v>
      </c>
      <c r="N68">
        <v>0.22399999999999998</v>
      </c>
      <c r="O68">
        <v>0.25600000000000001</v>
      </c>
      <c r="P68">
        <v>0.29620600000000002</v>
      </c>
      <c r="Q68">
        <v>0.79615416579999998</v>
      </c>
      <c r="R68">
        <v>3.715120199E-2</v>
      </c>
      <c r="S68">
        <v>8.900000000000001E-2</v>
      </c>
      <c r="T68">
        <v>1.8000000000000002E-2</v>
      </c>
      <c r="U68">
        <v>1.817647058823529E-2</v>
      </c>
      <c r="V68">
        <v>6.5871335039999993E-2</v>
      </c>
      <c r="W68">
        <v>0.15048226240000001</v>
      </c>
      <c r="X68">
        <v>0.1164514071</v>
      </c>
      <c r="Y68">
        <v>5.0796059384858074E-2</v>
      </c>
      <c r="Z68">
        <v>0.23369999999999996</v>
      </c>
      <c r="AA68">
        <v>7.4999999999999997E-3</v>
      </c>
      <c r="AB68">
        <v>0.43</v>
      </c>
      <c r="AC68">
        <v>6.5724137931034488E-2</v>
      </c>
      <c r="AD68">
        <v>8.0000000000000002E-3</v>
      </c>
      <c r="AE68">
        <v>0.5</v>
      </c>
      <c r="AF68">
        <v>0.14972027275689337</v>
      </c>
      <c r="AG68">
        <v>0.04</v>
      </c>
    </row>
    <row r="69" spans="1:33" x14ac:dyDescent="0.25">
      <c r="A69" t="s">
        <v>123</v>
      </c>
      <c r="B69" t="s">
        <v>208</v>
      </c>
      <c r="C69">
        <v>1327922</v>
      </c>
      <c r="D69" s="16">
        <v>0.13200000000000001</v>
      </c>
      <c r="E69" s="16">
        <v>0.75900000000000001</v>
      </c>
      <c r="G69">
        <v>1.4605435423110525E-3</v>
      </c>
      <c r="H69">
        <v>2.5277777777777774E-2</v>
      </c>
      <c r="I69">
        <v>4.6670000000000001E-3</v>
      </c>
      <c r="J69">
        <v>3.5000000000000003E-2</v>
      </c>
      <c r="K69">
        <v>1.1108084062799999E-3</v>
      </c>
      <c r="L69">
        <v>6.8846840834100004E-2</v>
      </c>
      <c r="M69">
        <v>0.251</v>
      </c>
      <c r="N69">
        <v>0.16699999999999998</v>
      </c>
      <c r="O69">
        <v>0.17100000000000001</v>
      </c>
      <c r="P69">
        <v>0.334978</v>
      </c>
      <c r="Q69">
        <v>2.004556188E-2</v>
      </c>
      <c r="R69">
        <v>7.5314268739999995E-2</v>
      </c>
      <c r="S69">
        <v>0.129</v>
      </c>
      <c r="T69">
        <v>1.4999999999999999E-2</v>
      </c>
      <c r="U69">
        <v>4.2999999999999997E-2</v>
      </c>
      <c r="V69">
        <v>4.1089704999999997E-2</v>
      </c>
      <c r="W69">
        <v>0.53040337149999994</v>
      </c>
      <c r="X69">
        <v>0.13245033109999998</v>
      </c>
      <c r="Y69">
        <v>0.10619747873557635</v>
      </c>
      <c r="Z69">
        <v>0.1133</v>
      </c>
      <c r="AA69">
        <v>7.4999999999999997E-3</v>
      </c>
      <c r="AB69">
        <v>0.56399999999999995</v>
      </c>
      <c r="AC69">
        <v>8.0249999999999988E-2</v>
      </c>
      <c r="AD69">
        <v>9.0000000000000011E-3</v>
      </c>
      <c r="AE69">
        <v>0.5</v>
      </c>
      <c r="AF69">
        <v>0.57037554247869537</v>
      </c>
      <c r="AG69">
        <v>1.2E-2</v>
      </c>
    </row>
    <row r="70" spans="1:33" x14ac:dyDescent="0.25">
      <c r="A70" t="s">
        <v>122</v>
      </c>
      <c r="B70" t="s">
        <v>207</v>
      </c>
      <c r="C70">
        <v>457849</v>
      </c>
      <c r="D70" s="16">
        <v>0.13200000000000001</v>
      </c>
      <c r="E70" s="16">
        <v>0.75900000000000001</v>
      </c>
      <c r="G70">
        <v>2.0036495124654361E-2</v>
      </c>
      <c r="H70">
        <v>0.10714285714285714</v>
      </c>
      <c r="I70">
        <v>3.9110000000000004E-3</v>
      </c>
      <c r="J70">
        <v>3.5000000000000003E-2</v>
      </c>
      <c r="K70">
        <v>7.9547271904199996E-4</v>
      </c>
      <c r="L70">
        <v>6.5639400784800003E-2</v>
      </c>
      <c r="M70">
        <v>0.251</v>
      </c>
      <c r="N70">
        <v>0.16699999999999998</v>
      </c>
      <c r="O70">
        <v>0.17100000000000001</v>
      </c>
      <c r="P70">
        <v>0.334978</v>
      </c>
      <c r="Q70">
        <v>2.004556188E-2</v>
      </c>
      <c r="R70">
        <v>6.8825578509999999E-2</v>
      </c>
      <c r="S70">
        <v>0.129</v>
      </c>
      <c r="T70">
        <v>1.4999999999999999E-2</v>
      </c>
      <c r="U70">
        <v>4.2999999999999997E-2</v>
      </c>
      <c r="V70">
        <v>4.5607848690000001E-2</v>
      </c>
      <c r="W70">
        <v>0.36548754220000002</v>
      </c>
      <c r="X70">
        <v>0.13276526090000002</v>
      </c>
      <c r="Y70">
        <v>2.7000000000000003E-2</v>
      </c>
      <c r="Z70">
        <v>0.1133</v>
      </c>
      <c r="AA70">
        <v>7.4999999999999997E-3</v>
      </c>
      <c r="AB70">
        <v>0.44299999999999995</v>
      </c>
      <c r="AC70">
        <v>8.0249999999999988E-2</v>
      </c>
      <c r="AD70">
        <v>9.0000000000000011E-3</v>
      </c>
      <c r="AE70">
        <v>0.5</v>
      </c>
      <c r="AF70">
        <v>0.80638429908228559</v>
      </c>
      <c r="AG70">
        <v>1.2E-2</v>
      </c>
    </row>
    <row r="71" spans="1:33" x14ac:dyDescent="0.25">
      <c r="A71" t="s">
        <v>124</v>
      </c>
      <c r="B71" t="s">
        <v>209</v>
      </c>
      <c r="C71">
        <v>10234</v>
      </c>
      <c r="D71" s="16">
        <v>8.7999999999999995E-2</v>
      </c>
      <c r="E71" s="16">
        <v>0.68200000000000005</v>
      </c>
      <c r="G71">
        <v>1.1315969173739147E-2</v>
      </c>
      <c r="H71">
        <v>5.3248136315228974E-6</v>
      </c>
      <c r="I71">
        <v>2.792264E-3</v>
      </c>
      <c r="J71">
        <v>7.5999999999999998E-2</v>
      </c>
      <c r="K71">
        <v>1.78208536975E-3</v>
      </c>
      <c r="L71">
        <v>0.15237380498600001</v>
      </c>
      <c r="M71">
        <v>0.24199999999999999</v>
      </c>
      <c r="N71">
        <v>0.19699999999999998</v>
      </c>
      <c r="O71">
        <v>0.17</v>
      </c>
      <c r="P71">
        <v>0.30135400000000001</v>
      </c>
      <c r="Q71">
        <v>0.76100315249999995</v>
      </c>
      <c r="R71">
        <v>6.591058675E-2</v>
      </c>
      <c r="S71">
        <v>9.0999999999999998E-2</v>
      </c>
      <c r="T71">
        <v>1.1000000000000001E-2</v>
      </c>
      <c r="U71">
        <v>7.7124999999999985E-2</v>
      </c>
      <c r="V71">
        <v>6.9442670669999998E-2</v>
      </c>
      <c r="W71">
        <v>0.13690604849999999</v>
      </c>
      <c r="X71">
        <v>5.0873635930000001E-2</v>
      </c>
      <c r="Y71">
        <v>5.0677028476986935E-2</v>
      </c>
      <c r="Z71">
        <v>0.1595</v>
      </c>
      <c r="AA71">
        <v>7.4999999999999997E-3</v>
      </c>
      <c r="AB71">
        <v>0.3</v>
      </c>
      <c r="AC71">
        <v>8.2500000000000004E-2</v>
      </c>
      <c r="AD71">
        <v>5.9000000000000004E-2</v>
      </c>
      <c r="AE71">
        <v>0.5</v>
      </c>
      <c r="AF71">
        <v>0.10952178927982936</v>
      </c>
      <c r="AG71">
        <v>2.3E-2</v>
      </c>
    </row>
    <row r="72" spans="1:33" x14ac:dyDescent="0.25">
      <c r="A72" t="s">
        <v>230</v>
      </c>
      <c r="B72" t="s">
        <v>163</v>
      </c>
      <c r="C72">
        <v>40150</v>
      </c>
      <c r="D72" s="16">
        <v>0.13900000000000001</v>
      </c>
      <c r="E72" s="16">
        <v>0.88100000000000001</v>
      </c>
      <c r="G72">
        <v>0.25656013245697656</v>
      </c>
      <c r="H72">
        <v>3.9716208308952604E-4</v>
      </c>
      <c r="I72">
        <v>1.4252747999999999E-2</v>
      </c>
      <c r="J72">
        <v>3.7000000000000005E-2</v>
      </c>
      <c r="K72">
        <v>9.9090603344600004E-4</v>
      </c>
      <c r="L72">
        <v>1.5291525590799999E-2</v>
      </c>
      <c r="M72">
        <v>0.34100000000000003</v>
      </c>
      <c r="N72">
        <v>0.22399999999999998</v>
      </c>
      <c r="O72">
        <v>0.25600000000000001</v>
      </c>
      <c r="P72">
        <v>0.30987500000000001</v>
      </c>
      <c r="Q72">
        <v>0.86052611990000005</v>
      </c>
      <c r="R72">
        <v>3.3245430069999998E-2</v>
      </c>
      <c r="S72">
        <v>8.900000000000001E-2</v>
      </c>
      <c r="T72">
        <v>1.8000000000000002E-2</v>
      </c>
      <c r="U72">
        <v>1.3000000000000001E-2</v>
      </c>
      <c r="V72">
        <v>9.6672706050000001E-2</v>
      </c>
      <c r="W72">
        <v>0.34155635250000005</v>
      </c>
      <c r="X72">
        <v>0.1081294201</v>
      </c>
      <c r="Y72">
        <v>7.2050994696308199E-2</v>
      </c>
      <c r="Z72">
        <v>0.23369999999999996</v>
      </c>
      <c r="AA72">
        <v>7.4999999999999997E-3</v>
      </c>
      <c r="AB72">
        <v>0.33600000000000002</v>
      </c>
      <c r="AC72">
        <v>6.5724137931034488E-2</v>
      </c>
      <c r="AD72">
        <v>1.1000000000000001E-2</v>
      </c>
      <c r="AE72">
        <v>0.5</v>
      </c>
      <c r="AF72">
        <v>0.30061272011644585</v>
      </c>
      <c r="AG72">
        <v>0.04</v>
      </c>
    </row>
    <row r="73" spans="1:33" x14ac:dyDescent="0.25">
      <c r="A73" t="s">
        <v>125</v>
      </c>
      <c r="B73" t="s">
        <v>210</v>
      </c>
      <c r="C73">
        <v>271414</v>
      </c>
      <c r="D73" s="16">
        <v>0.107</v>
      </c>
      <c r="E73" s="16">
        <v>0.75900000000000001</v>
      </c>
      <c r="G73">
        <v>8.1262547893424717E-4</v>
      </c>
      <c r="H73">
        <v>0</v>
      </c>
      <c r="I73">
        <v>1.5873920000000002E-3</v>
      </c>
      <c r="J73">
        <v>2.2000000000000002E-2</v>
      </c>
      <c r="K73">
        <v>2.8627370488300001E-3</v>
      </c>
      <c r="L73">
        <v>5.2686777091800002E-2</v>
      </c>
      <c r="M73">
        <v>0.22800000000000001</v>
      </c>
      <c r="N73">
        <v>0.19</v>
      </c>
      <c r="O73">
        <v>9.6000000000000002E-2</v>
      </c>
      <c r="P73">
        <v>0.271735</v>
      </c>
      <c r="Q73">
        <v>0.68649498859999991</v>
      </c>
      <c r="R73">
        <v>5.8372304359999995E-2</v>
      </c>
      <c r="S73">
        <v>5.7999999999999996E-2</v>
      </c>
      <c r="T73">
        <v>0.03</v>
      </c>
      <c r="U73">
        <v>1.1000000000000001E-2</v>
      </c>
      <c r="V73">
        <v>7.929068860000001E-3</v>
      </c>
      <c r="W73">
        <v>0.33265572310000002</v>
      </c>
      <c r="X73">
        <v>7.3087096899999995E-2</v>
      </c>
      <c r="Y73">
        <v>7.0006540181913393E-2</v>
      </c>
      <c r="Z73">
        <v>0.14560000000000001</v>
      </c>
      <c r="AA73">
        <v>7.4999999999999997E-3</v>
      </c>
      <c r="AB73">
        <v>0.55900000000000005</v>
      </c>
      <c r="AC73">
        <v>4.1833333333333327E-2</v>
      </c>
      <c r="AD73">
        <v>2E-3</v>
      </c>
      <c r="AE73">
        <v>0.5</v>
      </c>
      <c r="AF73">
        <v>0.17962116143475337</v>
      </c>
      <c r="AG73">
        <v>3.7999999999999999E-2</v>
      </c>
    </row>
    <row r="74" spans="1:33" x14ac:dyDescent="0.25">
      <c r="A74" t="s">
        <v>231</v>
      </c>
      <c r="B74" t="s">
        <v>211</v>
      </c>
      <c r="C74">
        <v>2155458</v>
      </c>
      <c r="D74" s="16">
        <v>0.114</v>
      </c>
      <c r="E74" s="16">
        <v>0.88100000000000001</v>
      </c>
      <c r="G74">
        <v>4.4199999999999996E-2</v>
      </c>
      <c r="H74">
        <v>7.5195248691099476E-2</v>
      </c>
      <c r="I74">
        <v>1.3762104000000002E-2</v>
      </c>
      <c r="J74">
        <v>3.7000000000000005E-2</v>
      </c>
      <c r="K74">
        <v>8.2574706500500002E-4</v>
      </c>
      <c r="L74">
        <v>9.1439578740800005E-3</v>
      </c>
      <c r="M74">
        <v>0.34100000000000003</v>
      </c>
      <c r="N74">
        <v>0.22399999999999998</v>
      </c>
      <c r="O74">
        <v>0.25600000000000001</v>
      </c>
      <c r="P74">
        <v>0.49803399999999998</v>
      </c>
      <c r="Q74">
        <v>0.82682154069999991</v>
      </c>
      <c r="R74">
        <v>3.5545903890000001E-2</v>
      </c>
      <c r="S74">
        <v>8.900000000000001E-2</v>
      </c>
      <c r="T74">
        <v>1.8000000000000002E-2</v>
      </c>
      <c r="U74">
        <v>2.7999999999999997E-2</v>
      </c>
      <c r="V74">
        <v>6.0242278860000005E-2</v>
      </c>
      <c r="W74">
        <v>0.39920165390000001</v>
      </c>
      <c r="X74">
        <v>0.15853296680000001</v>
      </c>
      <c r="Y74">
        <v>0.11828574448019344</v>
      </c>
      <c r="Z74">
        <v>0.23369999999999996</v>
      </c>
      <c r="AA74">
        <v>7.4999999999999997E-3</v>
      </c>
      <c r="AB74">
        <v>0.36899999999999999</v>
      </c>
      <c r="AC74">
        <v>6.5724137931034488E-2</v>
      </c>
      <c r="AD74">
        <v>8.0000000000000002E-3</v>
      </c>
      <c r="AE74">
        <v>0.5</v>
      </c>
      <c r="AF74">
        <v>0.90241994506728895</v>
      </c>
      <c r="AG74">
        <v>0.04</v>
      </c>
    </row>
    <row r="75" spans="1:33" x14ac:dyDescent="0.25">
      <c r="A75" t="s">
        <v>127</v>
      </c>
      <c r="B75" t="s">
        <v>212</v>
      </c>
      <c r="C75">
        <v>47132</v>
      </c>
      <c r="D75" s="16">
        <v>0.121</v>
      </c>
      <c r="E75" s="16">
        <v>0.77300000000000002</v>
      </c>
      <c r="G75">
        <v>1E-3</v>
      </c>
      <c r="H75">
        <v>1.6568181818181819E-5</v>
      </c>
      <c r="I75">
        <v>3.6200800000000003E-3</v>
      </c>
      <c r="J75">
        <v>1.8000000000000002E-2</v>
      </c>
      <c r="K75">
        <v>7.4132672205600011E-4</v>
      </c>
      <c r="L75">
        <v>5.3019079622299993E-2</v>
      </c>
      <c r="M75">
        <v>0.28699999999999998</v>
      </c>
      <c r="N75">
        <v>0.111</v>
      </c>
      <c r="O75">
        <v>0.29600000000000004</v>
      </c>
      <c r="P75">
        <v>0.23696200000000001</v>
      </c>
      <c r="Q75">
        <v>0.97203663449999989</v>
      </c>
      <c r="R75">
        <v>6.88E-2</v>
      </c>
      <c r="S75">
        <v>0.11699999999999999</v>
      </c>
      <c r="T75">
        <v>1.1000000000000001E-2</v>
      </c>
      <c r="U75">
        <v>0.10300000000000001</v>
      </c>
      <c r="V75">
        <v>2.0069630389999999E-2</v>
      </c>
      <c r="W75">
        <v>0.40346247120000001</v>
      </c>
      <c r="X75">
        <v>0.15090152649999999</v>
      </c>
      <c r="Y75">
        <v>0.19416569888563248</v>
      </c>
      <c r="Z75">
        <v>0.1255</v>
      </c>
      <c r="AA75">
        <v>7.4999999999999997E-3</v>
      </c>
      <c r="AB75">
        <v>0.29499999999999998</v>
      </c>
      <c r="AC75">
        <v>4.7714285714285716E-2</v>
      </c>
      <c r="AD75">
        <v>4.0999999999999995E-2</v>
      </c>
      <c r="AE75">
        <v>0.5</v>
      </c>
      <c r="AF75">
        <v>0.86680694947155057</v>
      </c>
      <c r="AG75">
        <v>2.7000000000000003E-2</v>
      </c>
    </row>
    <row r="76" spans="1:33" x14ac:dyDescent="0.25">
      <c r="A76" t="s">
        <v>128</v>
      </c>
      <c r="B76" t="s">
        <v>213</v>
      </c>
      <c r="C76">
        <v>264560</v>
      </c>
      <c r="D76" s="16">
        <v>0.13300000000000001</v>
      </c>
      <c r="E76" s="16">
        <v>0.88100000000000001</v>
      </c>
      <c r="G76">
        <v>2.2836071688115939E-2</v>
      </c>
      <c r="H76">
        <v>0.27884615384615385</v>
      </c>
      <c r="I76">
        <v>1.4201772E-2</v>
      </c>
      <c r="J76">
        <v>3.7000000000000005E-2</v>
      </c>
      <c r="K76">
        <v>1.26980808092E-3</v>
      </c>
      <c r="L76">
        <v>9.8609782582999989E-2</v>
      </c>
      <c r="M76">
        <v>0.34100000000000003</v>
      </c>
      <c r="N76">
        <v>0.22399999999999998</v>
      </c>
      <c r="O76">
        <v>0.25600000000000001</v>
      </c>
      <c r="P76">
        <v>0.576963</v>
      </c>
      <c r="Q76">
        <v>0.92873151759999995</v>
      </c>
      <c r="R76">
        <v>3.8478304200000001E-2</v>
      </c>
      <c r="S76">
        <v>8.900000000000001E-2</v>
      </c>
      <c r="T76">
        <v>1.8000000000000002E-2</v>
      </c>
      <c r="U76">
        <v>8.0000000000000002E-3</v>
      </c>
      <c r="V76">
        <v>3.4846713250000001E-2</v>
      </c>
      <c r="W76">
        <v>0.4118548964</v>
      </c>
      <c r="X76">
        <v>0.1558145833</v>
      </c>
      <c r="Y76">
        <v>0.10918270711854711</v>
      </c>
      <c r="Z76">
        <v>0.23369999999999996</v>
      </c>
      <c r="AA76">
        <v>7.4999999999999997E-3</v>
      </c>
      <c r="AB76">
        <v>0.433</v>
      </c>
      <c r="AC76">
        <v>6.5724137931034488E-2</v>
      </c>
      <c r="AD76">
        <v>1E-3</v>
      </c>
      <c r="AE76">
        <v>0.5</v>
      </c>
      <c r="AF76">
        <v>0.89684555007692368</v>
      </c>
      <c r="AG76">
        <v>0.04</v>
      </c>
    </row>
    <row r="77" spans="1:33" x14ac:dyDescent="0.25">
      <c r="A77" t="s">
        <v>129</v>
      </c>
      <c r="B77" t="s">
        <v>214</v>
      </c>
      <c r="C77">
        <v>146898</v>
      </c>
      <c r="D77" s="16">
        <v>9.8000000000000004E-2</v>
      </c>
      <c r="E77" s="16">
        <v>0.75900000000000001</v>
      </c>
      <c r="G77">
        <v>1E-3</v>
      </c>
      <c r="H77">
        <v>0</v>
      </c>
      <c r="I77">
        <v>1.6534880000000003E-3</v>
      </c>
      <c r="J77">
        <v>2.2000000000000002E-2</v>
      </c>
      <c r="K77">
        <v>2.8282624324500001E-3</v>
      </c>
      <c r="L77">
        <v>6.4212821312399998E-2</v>
      </c>
      <c r="M77">
        <v>0.22800000000000001</v>
      </c>
      <c r="N77">
        <v>0.19</v>
      </c>
      <c r="O77">
        <v>9.6000000000000002E-2</v>
      </c>
      <c r="P77">
        <v>0.28985499999999997</v>
      </c>
      <c r="Q77">
        <v>0.33238127789999999</v>
      </c>
      <c r="R77">
        <v>6.591058675E-2</v>
      </c>
      <c r="S77">
        <v>5.7999999999999996E-2</v>
      </c>
      <c r="T77">
        <v>0.03</v>
      </c>
      <c r="U77">
        <v>7.6E-3</v>
      </c>
      <c r="V77">
        <v>6.9442670669999998E-2</v>
      </c>
      <c r="W77">
        <v>0.13690604849999999</v>
      </c>
      <c r="X77">
        <v>5.0873635930000001E-2</v>
      </c>
      <c r="Y77">
        <v>5.4387913202851433E-2</v>
      </c>
      <c r="Z77">
        <v>0.14560000000000001</v>
      </c>
      <c r="AA77">
        <v>7.4999999999999997E-3</v>
      </c>
      <c r="AB77">
        <v>0.42899999999999999</v>
      </c>
      <c r="AC77">
        <v>4.1833333333333327E-2</v>
      </c>
      <c r="AD77">
        <v>8.1000000000000003E-2</v>
      </c>
      <c r="AE77">
        <v>0.5</v>
      </c>
      <c r="AF77">
        <v>7.988943153056649E-3</v>
      </c>
      <c r="AG77">
        <v>3.7999999999999999E-2</v>
      </c>
    </row>
    <row r="78" spans="1:33" x14ac:dyDescent="0.25">
      <c r="A78" t="s">
        <v>130</v>
      </c>
      <c r="B78" t="s">
        <v>215</v>
      </c>
      <c r="C78">
        <v>1810045</v>
      </c>
      <c r="D78" s="16">
        <v>0.13600000000000001</v>
      </c>
      <c r="E78" s="16">
        <v>0.88100000000000001</v>
      </c>
      <c r="G78">
        <v>5.3516785293952811E-2</v>
      </c>
      <c r="H78">
        <v>0.15034965034965037</v>
      </c>
      <c r="I78">
        <v>1.3921404000000002E-2</v>
      </c>
      <c r="J78">
        <v>3.7000000000000005E-2</v>
      </c>
      <c r="K78">
        <v>8.0062606674199998E-4</v>
      </c>
      <c r="L78">
        <v>5.5884282212499997E-2</v>
      </c>
      <c r="M78">
        <v>0.34100000000000003</v>
      </c>
      <c r="N78">
        <v>0.22399999999999998</v>
      </c>
      <c r="O78">
        <v>0.25600000000000001</v>
      </c>
      <c r="P78">
        <v>0.32740999999999998</v>
      </c>
      <c r="Q78">
        <v>0.63973836820000007</v>
      </c>
      <c r="R78">
        <v>7.3378671640000004E-2</v>
      </c>
      <c r="S78">
        <v>8.900000000000001E-2</v>
      </c>
      <c r="T78">
        <v>1.8000000000000002E-2</v>
      </c>
      <c r="U78">
        <v>1.3999999999999999E-2</v>
      </c>
      <c r="V78">
        <v>5.8120359610000005E-2</v>
      </c>
      <c r="W78">
        <v>0.46459105289999997</v>
      </c>
      <c r="X78">
        <v>0.12590716199999999</v>
      </c>
      <c r="Y78">
        <v>0.11529416345145872</v>
      </c>
      <c r="Z78">
        <v>0.23369999999999996</v>
      </c>
      <c r="AA78">
        <v>7.4999999999999997E-3</v>
      </c>
      <c r="AB78">
        <v>0.64300000000000002</v>
      </c>
      <c r="AC78">
        <v>6.5724137931034488E-2</v>
      </c>
      <c r="AD78">
        <v>6.9999999999999993E-3</v>
      </c>
      <c r="AE78">
        <v>0.5</v>
      </c>
      <c r="AF78">
        <v>0.93046814944351075</v>
      </c>
      <c r="AG78">
        <v>0.04</v>
      </c>
    </row>
    <row r="79" spans="1:33" x14ac:dyDescent="0.25">
      <c r="A79" t="s">
        <v>131</v>
      </c>
      <c r="B79" t="s">
        <v>216</v>
      </c>
      <c r="C79">
        <v>690241</v>
      </c>
      <c r="D79" s="16">
        <v>8.6999999999999994E-2</v>
      </c>
      <c r="E79" s="16">
        <v>0.75900000000000001</v>
      </c>
      <c r="G79">
        <v>1.0331068353164482E-3</v>
      </c>
      <c r="H79">
        <v>0</v>
      </c>
      <c r="I79">
        <v>1.6235000000000002E-3</v>
      </c>
      <c r="J79">
        <v>2.2000000000000002E-2</v>
      </c>
      <c r="K79">
        <v>3.09581321806E-3</v>
      </c>
      <c r="L79">
        <v>6.4049884611299998E-2</v>
      </c>
      <c r="M79">
        <v>0.22800000000000001</v>
      </c>
      <c r="N79">
        <v>0.19</v>
      </c>
      <c r="O79">
        <v>9.6000000000000002E-2</v>
      </c>
      <c r="P79">
        <v>0.34319100000000008</v>
      </c>
      <c r="Q79">
        <v>0.1299730794</v>
      </c>
      <c r="R79">
        <v>8.03348428E-2</v>
      </c>
      <c r="S79">
        <v>5.7999999999999996E-2</v>
      </c>
      <c r="T79">
        <v>0.03</v>
      </c>
      <c r="U79">
        <v>7.6E-3</v>
      </c>
      <c r="V79">
        <v>1.384575081E-2</v>
      </c>
      <c r="W79">
        <v>0.3721546563</v>
      </c>
      <c r="X79">
        <v>5.4025778530000006E-2</v>
      </c>
      <c r="Y79">
        <v>5.7064947296079888E-2</v>
      </c>
      <c r="Z79">
        <v>0.14560000000000001</v>
      </c>
      <c r="AA79">
        <v>7.4999999999999997E-3</v>
      </c>
      <c r="AB79">
        <v>0.49</v>
      </c>
      <c r="AC79">
        <v>4.1833333333333327E-2</v>
      </c>
      <c r="AD79">
        <v>8.1000000000000003E-2</v>
      </c>
      <c r="AE79">
        <v>0.5</v>
      </c>
      <c r="AF79">
        <v>7.1362909601311308E-2</v>
      </c>
      <c r="AG79">
        <v>3.7999999999999999E-2</v>
      </c>
    </row>
    <row r="80" spans="1:33" x14ac:dyDescent="0.25">
      <c r="A80" t="s">
        <v>132</v>
      </c>
      <c r="B80" t="s">
        <v>217</v>
      </c>
      <c r="C80">
        <v>608434</v>
      </c>
      <c r="D80" s="16">
        <v>8.1000000000000003E-2</v>
      </c>
      <c r="E80" s="16">
        <v>0.68200000000000005</v>
      </c>
      <c r="G80">
        <v>1E-3</v>
      </c>
      <c r="H80">
        <v>2.7982734375000002E-3</v>
      </c>
      <c r="I80">
        <v>3.858624963917528E-3</v>
      </c>
      <c r="J80">
        <v>7.5999999999999998E-2</v>
      </c>
      <c r="K80">
        <v>9.2115568687200003E-4</v>
      </c>
      <c r="L80">
        <v>0.11058393339900001</v>
      </c>
      <c r="M80">
        <v>0.24199999999999999</v>
      </c>
      <c r="N80">
        <v>0.19699999999999998</v>
      </c>
      <c r="O80">
        <v>0.17</v>
      </c>
      <c r="P80">
        <v>0.26500000000000001</v>
      </c>
      <c r="Q80">
        <v>0.2770365166</v>
      </c>
      <c r="R80">
        <v>6.591058675E-2</v>
      </c>
      <c r="S80">
        <v>9.0999999999999998E-2</v>
      </c>
      <c r="T80">
        <v>1.1000000000000001E-2</v>
      </c>
      <c r="U80">
        <v>7.7124999999999985E-2</v>
      </c>
      <c r="V80">
        <v>6.9442670669999998E-2</v>
      </c>
      <c r="W80">
        <v>0.13690604849999999</v>
      </c>
      <c r="X80">
        <v>5.0873635930000001E-2</v>
      </c>
      <c r="Y80">
        <v>2.4091104229987715E-2</v>
      </c>
      <c r="Z80">
        <v>0.1595</v>
      </c>
      <c r="AA80">
        <v>7.4999999999999997E-3</v>
      </c>
      <c r="AB80">
        <v>0.376</v>
      </c>
      <c r="AC80">
        <v>8.2500000000000004E-2</v>
      </c>
      <c r="AD80">
        <v>5.9000000000000004E-2</v>
      </c>
      <c r="AE80">
        <v>0.5</v>
      </c>
      <c r="AF80">
        <v>0.10196949762320429</v>
      </c>
      <c r="AG80">
        <v>2.3E-2</v>
      </c>
    </row>
    <row r="81" spans="1:33" x14ac:dyDescent="0.25">
      <c r="A81" t="s">
        <v>133</v>
      </c>
      <c r="B81" t="s">
        <v>218</v>
      </c>
      <c r="C81">
        <v>889820</v>
      </c>
      <c r="D81" s="16">
        <v>0.13200000000000001</v>
      </c>
      <c r="E81" s="16">
        <v>0.75900000000000001</v>
      </c>
      <c r="G81">
        <v>1E-3</v>
      </c>
      <c r="H81">
        <v>1.9886702127659577E-2</v>
      </c>
      <c r="I81">
        <v>4.5572E-3</v>
      </c>
      <c r="J81">
        <v>3.5000000000000003E-2</v>
      </c>
      <c r="K81">
        <v>1.0906471115500001E-3</v>
      </c>
      <c r="L81">
        <v>5.7966964709700003E-2</v>
      </c>
      <c r="M81">
        <v>0.251</v>
      </c>
      <c r="N81">
        <v>0.16699999999999998</v>
      </c>
      <c r="O81">
        <v>0.17100000000000001</v>
      </c>
      <c r="P81">
        <v>0.36004399999999998</v>
      </c>
      <c r="Q81">
        <v>0.88040390120000001</v>
      </c>
      <c r="R81">
        <v>7.5314268739999995E-2</v>
      </c>
      <c r="S81">
        <v>0.129</v>
      </c>
      <c r="T81">
        <v>1.4999999999999999E-2</v>
      </c>
      <c r="U81">
        <v>7.2000000000000008E-2</v>
      </c>
      <c r="V81">
        <v>3.5119467350000003E-2</v>
      </c>
      <c r="W81">
        <v>0.469523405</v>
      </c>
      <c r="X81">
        <v>0.1377888082</v>
      </c>
      <c r="Y81">
        <v>0.11338991252014262</v>
      </c>
      <c r="Z81">
        <v>0.1133</v>
      </c>
      <c r="AA81">
        <v>7.4999999999999997E-3</v>
      </c>
      <c r="AB81">
        <v>0.56699999999999995</v>
      </c>
      <c r="AC81">
        <v>8.0249999999999988E-2</v>
      </c>
      <c r="AD81">
        <v>9.0000000000000011E-3</v>
      </c>
      <c r="AE81">
        <v>0.5</v>
      </c>
      <c r="AF81">
        <v>0.31488270538187657</v>
      </c>
      <c r="AG81">
        <v>1.2E-2</v>
      </c>
    </row>
    <row r="82" spans="1:33" x14ac:dyDescent="0.25">
      <c r="A82" t="s">
        <v>134</v>
      </c>
      <c r="B82" t="s">
        <v>219</v>
      </c>
      <c r="C82">
        <v>643308</v>
      </c>
      <c r="D82" s="16">
        <v>0.129</v>
      </c>
      <c r="E82" s="16">
        <v>0.88100000000000001</v>
      </c>
      <c r="G82">
        <v>0.11206729672093738</v>
      </c>
      <c r="H82">
        <v>0.15350877192982454</v>
      </c>
      <c r="I82">
        <v>1.3526340000000001E-2</v>
      </c>
      <c r="J82">
        <v>3.7000000000000005E-2</v>
      </c>
      <c r="K82">
        <v>8.3158812705299992E-4</v>
      </c>
      <c r="L82">
        <v>5.9167655691299996E-2</v>
      </c>
      <c r="M82">
        <v>0.34100000000000003</v>
      </c>
      <c r="N82">
        <v>0.22399999999999998</v>
      </c>
      <c r="O82">
        <v>0.25600000000000001</v>
      </c>
      <c r="P82">
        <v>0.34961799999999998</v>
      </c>
      <c r="Q82">
        <v>0.95854779010000002</v>
      </c>
      <c r="R82">
        <v>3.9535072679999998E-2</v>
      </c>
      <c r="S82">
        <v>8.900000000000001E-2</v>
      </c>
      <c r="T82">
        <v>1.8000000000000002E-2</v>
      </c>
      <c r="U82">
        <v>1.9E-2</v>
      </c>
      <c r="V82">
        <v>7.0947428600000001E-2</v>
      </c>
      <c r="W82">
        <v>0.46630816580000001</v>
      </c>
      <c r="X82">
        <v>0.1400015242</v>
      </c>
      <c r="Y82">
        <v>0.11119423875608606</v>
      </c>
      <c r="Z82">
        <v>0.23369999999999996</v>
      </c>
      <c r="AA82">
        <v>7.4999999999999997E-3</v>
      </c>
      <c r="AB82">
        <v>0.39300000000000002</v>
      </c>
      <c r="AC82">
        <v>6.5724137931034488E-2</v>
      </c>
      <c r="AD82">
        <v>5.0000000000000001E-3</v>
      </c>
      <c r="AE82">
        <v>0.5</v>
      </c>
      <c r="AF82">
        <v>0.79189353065828627</v>
      </c>
      <c r="AG82">
        <v>0.04</v>
      </c>
    </row>
    <row r="83" spans="1:33" x14ac:dyDescent="0.25">
      <c r="A83" t="s">
        <v>135</v>
      </c>
      <c r="B83" t="s">
        <v>220</v>
      </c>
      <c r="C83">
        <v>553756</v>
      </c>
      <c r="D83" s="16">
        <v>0.16600000000000001</v>
      </c>
      <c r="E83" s="16">
        <v>0.88100000000000001</v>
      </c>
      <c r="G83">
        <v>0.115595882032294</v>
      </c>
      <c r="H83">
        <v>5.4545454545454543E-2</v>
      </c>
      <c r="I83">
        <v>1.4552232000000003E-2</v>
      </c>
      <c r="J83">
        <v>3.7000000000000005E-2</v>
      </c>
      <c r="K83">
        <v>1.03925187481E-3</v>
      </c>
      <c r="L83">
        <v>1.3894563676200001E-2</v>
      </c>
      <c r="M83">
        <v>0.34100000000000003</v>
      </c>
      <c r="N83">
        <v>0.22399999999999998</v>
      </c>
      <c r="O83">
        <v>0.25600000000000001</v>
      </c>
      <c r="P83">
        <v>0.342665</v>
      </c>
      <c r="Q83">
        <v>0.94063395920000004</v>
      </c>
      <c r="R83">
        <v>2.4673727450000002E-2</v>
      </c>
      <c r="S83">
        <v>8.900000000000001E-2</v>
      </c>
      <c r="T83">
        <v>1.8000000000000002E-2</v>
      </c>
      <c r="U83">
        <v>6.9999999999999993E-3</v>
      </c>
      <c r="V83">
        <v>5.9711342509999994E-2</v>
      </c>
      <c r="W83">
        <v>0.37601321409999999</v>
      </c>
      <c r="X83">
        <v>0.11555443370000001</v>
      </c>
      <c r="Y83">
        <v>8.036815357375765E-2</v>
      </c>
      <c r="Z83">
        <v>0.23369999999999996</v>
      </c>
      <c r="AA83">
        <v>7.4999999999999997E-3</v>
      </c>
      <c r="AB83">
        <v>0.35399999999999998</v>
      </c>
      <c r="AC83">
        <v>6.5724137931034488E-2</v>
      </c>
      <c r="AD83">
        <v>3.0000000000000001E-3</v>
      </c>
      <c r="AE83">
        <v>0.5</v>
      </c>
      <c r="AF83">
        <v>0.53781531862991161</v>
      </c>
      <c r="AG83">
        <v>0.04</v>
      </c>
    </row>
  </sheetData>
  <mergeCells count="2">
    <mergeCell ref="C1:E1"/>
    <mergeCell ref="G1:A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Country-specific PAF for SGA</vt:lpstr>
      <vt:lpstr>Country-specific PAF for PTB</vt:lpstr>
      <vt:lpstr>For SGA</vt:lpstr>
      <vt:lpstr>For PTB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HTong</dc:creator>
  <cp:lastModifiedBy>Han Zong</cp:lastModifiedBy>
  <dcterms:created xsi:type="dcterms:W3CDTF">2022-03-09T18:02:04Z</dcterms:created>
  <dcterms:modified xsi:type="dcterms:W3CDTF">2022-03-28T21:28:24Z</dcterms:modified>
</cp:coreProperties>
</file>